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6850" windowHeight="12030" activeTab="1"/>
  </bookViews>
  <sheets>
    <sheet name="Лист1" sheetId="1" r:id="rId1"/>
    <sheet name="Лист 2" sheetId="2" r:id="rId2"/>
  </sheets>
  <definedNames>
    <definedName name="_xlnm.Print_Area" localSheetId="1">'Лист 2'!$A$1:$H$38</definedName>
    <definedName name="_xlnm.Print_Area" localSheetId="0">Лист1!$A$1:$P$106</definedName>
  </definedNames>
  <calcPr calcId="152511"/>
</workbook>
</file>

<file path=xl/calcChain.xml><?xml version="1.0" encoding="utf-8"?>
<calcChain xmlns="http://schemas.openxmlformats.org/spreadsheetml/2006/main">
  <c r="F13" i="2" l="1"/>
  <c r="E11" i="2"/>
  <c r="F11" i="2"/>
  <c r="E13" i="2"/>
  <c r="F27" i="2" l="1"/>
  <c r="F25" i="2"/>
  <c r="G13" i="2"/>
  <c r="N49" i="1"/>
  <c r="M86" i="1"/>
  <c r="J69" i="1"/>
  <c r="J70" i="1"/>
  <c r="N88" i="1" l="1"/>
  <c r="M88" i="1"/>
  <c r="N87" i="1"/>
  <c r="M87" i="1"/>
  <c r="N86" i="1"/>
  <c r="N85" i="1"/>
  <c r="M85" i="1"/>
  <c r="N51" i="1"/>
  <c r="G27" i="2" l="1"/>
  <c r="K51" i="1" l="1"/>
  <c r="K49" i="1"/>
  <c r="N82" i="1"/>
  <c r="O86" i="1"/>
  <c r="K85" i="1"/>
  <c r="J68" i="1"/>
  <c r="N50" i="1"/>
  <c r="G25" i="2" l="1"/>
  <c r="O83" i="1"/>
  <c r="O84" i="1"/>
  <c r="O85" i="1"/>
  <c r="O87" i="1"/>
  <c r="O88" i="1"/>
  <c r="O82" i="1"/>
  <c r="O69" i="1"/>
  <c r="O70" i="1"/>
  <c r="O68" i="1"/>
  <c r="O50" i="1"/>
  <c r="O51" i="1"/>
  <c r="O49" i="1"/>
  <c r="O36" i="1"/>
  <c r="N36" i="1"/>
  <c r="E30" i="2" l="1"/>
  <c r="J32" i="1" l="1"/>
  <c r="K48" i="1"/>
  <c r="K34" i="1"/>
  <c r="M48" i="1"/>
  <c r="K67" i="1"/>
  <c r="J88" i="1"/>
  <c r="J87" i="1"/>
  <c r="J86" i="1"/>
  <c r="J85" i="1"/>
  <c r="J84" i="1"/>
  <c r="J83" i="1"/>
  <c r="J82" i="1"/>
  <c r="K81" i="1"/>
  <c r="E14" i="2" s="1"/>
  <c r="L67" i="1"/>
  <c r="M67" i="1"/>
  <c r="N67" i="1"/>
  <c r="O67" i="1"/>
  <c r="P67" i="1"/>
  <c r="J72" i="1"/>
  <c r="J71" i="1"/>
  <c r="P48" i="1"/>
  <c r="L48" i="1"/>
  <c r="J50" i="1"/>
  <c r="L41" i="1" l="1"/>
  <c r="P34" i="1" l="1"/>
  <c r="O41" i="1"/>
  <c r="O34" i="1" s="1"/>
  <c r="N41" i="1"/>
  <c r="N34" i="1" s="1"/>
  <c r="L34" i="1"/>
  <c r="N48" i="1" l="1"/>
  <c r="O48" i="1"/>
  <c r="M81" i="1"/>
  <c r="E25" i="2" s="1"/>
  <c r="E27" i="2" s="1"/>
  <c r="J90" i="1"/>
  <c r="J91" i="1"/>
  <c r="L81" i="1"/>
  <c r="E16" i="2" s="1"/>
  <c r="J81" i="1" l="1"/>
  <c r="G16" i="2" l="1"/>
  <c r="G18" i="2" s="1"/>
  <c r="F16" i="2"/>
  <c r="F18" i="2" s="1"/>
  <c r="M34" i="1" l="1"/>
  <c r="F30" i="2" l="1"/>
  <c r="G30" i="2"/>
  <c r="J76" i="1" l="1"/>
  <c r="J53" i="1"/>
  <c r="J51" i="1"/>
  <c r="J49" i="1"/>
  <c r="J41" i="1"/>
  <c r="J42" i="1"/>
  <c r="J43" i="1"/>
  <c r="J40" i="1"/>
  <c r="J35" i="1"/>
  <c r="J36" i="1"/>
  <c r="J37" i="1"/>
  <c r="J38" i="1"/>
  <c r="L89" i="1"/>
  <c r="L77" i="1" s="1"/>
  <c r="M89" i="1"/>
  <c r="M77" i="1" s="1"/>
  <c r="N89" i="1"/>
  <c r="F20" i="2" s="1"/>
  <c r="O89" i="1"/>
  <c r="G20" i="2" s="1"/>
  <c r="P89" i="1"/>
  <c r="K89" i="1"/>
  <c r="K77" i="1" s="1"/>
  <c r="N81" i="1"/>
  <c r="O81" i="1"/>
  <c r="O77" i="1" s="1"/>
  <c r="G7" i="2" s="1"/>
  <c r="G11" i="2" s="1"/>
  <c r="P81" i="1"/>
  <c r="L75" i="1"/>
  <c r="M75" i="1"/>
  <c r="N75" i="1"/>
  <c r="O75" i="1"/>
  <c r="P75" i="1"/>
  <c r="K75" i="1"/>
  <c r="G14" i="2" l="1"/>
  <c r="G29" i="2" s="1"/>
  <c r="F14" i="2"/>
  <c r="F29" i="2" s="1"/>
  <c r="K47" i="1"/>
  <c r="K33" i="1" s="1"/>
  <c r="J67" i="1"/>
  <c r="J34" i="1"/>
  <c r="J48" i="1"/>
  <c r="E18" i="2"/>
  <c r="E29" i="2" s="1"/>
  <c r="N77" i="1"/>
  <c r="P77" i="1"/>
  <c r="P47" i="1" s="1"/>
  <c r="P33" i="1" s="1"/>
  <c r="J89" i="1"/>
  <c r="L47" i="1"/>
  <c r="L33" i="1" s="1"/>
  <c r="O47" i="1"/>
  <c r="O33" i="1" s="1"/>
  <c r="M47" i="1"/>
  <c r="M33" i="1" s="1"/>
  <c r="J75" i="1"/>
  <c r="E20" i="2" l="1"/>
  <c r="J77" i="1"/>
  <c r="E7" i="2" s="1"/>
  <c r="F7" i="2"/>
  <c r="N47" i="1"/>
  <c r="N33" i="1" s="1"/>
  <c r="J33" i="1"/>
  <c r="J47" i="1" l="1"/>
</calcChain>
</file>

<file path=xl/sharedStrings.xml><?xml version="1.0" encoding="utf-8"?>
<sst xmlns="http://schemas.openxmlformats.org/spreadsheetml/2006/main" count="529" uniqueCount="240">
  <si>
    <t>(наименование должности уполномоченного лица)</t>
  </si>
  <si>
    <t>Утверждаю:</t>
  </si>
  <si>
    <t>КОДЫ</t>
  </si>
  <si>
    <t>Раздел 1. Поступления и выплаты</t>
  </si>
  <si>
    <t>Наименование показателя</t>
  </si>
  <si>
    <t>за пределами планового периода</t>
  </si>
  <si>
    <t>субсидия на финансовое обеспечение выполнения государственного(муниципального задания)</t>
  </si>
  <si>
    <t>субсидии предоставляемые в соответствии с абзацем вторым пункта 1 статьи 78.1 Бюджетного кодекса РФ</t>
  </si>
  <si>
    <t>поступления от оказания услуг (выполнения работ) на платной основе и от иной приносящей доход деятельности</t>
  </si>
  <si>
    <t>х</t>
  </si>
  <si>
    <t>Остаток средств на конец текущего финансового года</t>
  </si>
  <si>
    <t>0001</t>
  </si>
  <si>
    <t>0002</t>
  </si>
  <si>
    <t>1000</t>
  </si>
  <si>
    <t>1100</t>
  </si>
  <si>
    <t>1200</t>
  </si>
  <si>
    <t>1300</t>
  </si>
  <si>
    <t>1400</t>
  </si>
  <si>
    <t>1500</t>
  </si>
  <si>
    <t>1510</t>
  </si>
  <si>
    <t>2000</t>
  </si>
  <si>
    <t>2100</t>
  </si>
  <si>
    <t>оплата труда</t>
  </si>
  <si>
    <t>2110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</si>
  <si>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</si>
  <si>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2130</t>
  </si>
  <si>
    <t>2200</t>
  </si>
  <si>
    <t>2210</t>
  </si>
  <si>
    <t>2220</t>
  </si>
  <si>
    <t>2230</t>
  </si>
  <si>
    <t>исполнение судебных актов РФ и мировых соглашений по возмещению вреда,причиненного в результате деятельности учреждения</t>
  </si>
  <si>
    <t>2300</t>
  </si>
  <si>
    <t>расходы на закупку товаров,работ и услуг, всего</t>
  </si>
  <si>
    <t>2400</t>
  </si>
  <si>
    <t>услуги связи</t>
  </si>
  <si>
    <t>транспортные услуги</t>
  </si>
  <si>
    <t>коммунальные услуги</t>
  </si>
  <si>
    <t xml:space="preserve">работы, услуги по содержанию имущества </t>
  </si>
  <si>
    <t>прочие работы, услуги</t>
  </si>
  <si>
    <t>2410</t>
  </si>
  <si>
    <t>2420</t>
  </si>
  <si>
    <t>2430</t>
  </si>
  <si>
    <t xml:space="preserve">в том числе: </t>
  </si>
  <si>
    <t>доходы от оказания услуг, работ, компенсации затрат учреждений, всего</t>
  </si>
  <si>
    <t>1210</t>
  </si>
  <si>
    <t>в том числе, субсидии на финансовое обеспечение выполнения государственного(муниципального) задания за счет средств бюджета Федерального фонда обязательного медицинского страхования</t>
  </si>
  <si>
    <t>1220</t>
  </si>
  <si>
    <t>доходы от штрафов,пеней, иных сумм принудительного изъятия,всего</t>
  </si>
  <si>
    <t>безвозмездные денежные поступления,всего</t>
  </si>
  <si>
    <t>прочие доходы,всего</t>
  </si>
  <si>
    <t>в том числе: целевые субсидии</t>
  </si>
  <si>
    <t>1520</t>
  </si>
  <si>
    <t>доходы от операций с активами</t>
  </si>
  <si>
    <t>1900</t>
  </si>
  <si>
    <t>прочие поступления,всего</t>
  </si>
  <si>
    <t>1980</t>
  </si>
  <si>
    <t>из них: увеличение остатков денежных средств за счет возврата дебиторской задолженности прошлых лет</t>
  </si>
  <si>
    <t>1981</t>
  </si>
  <si>
    <t>иные выплаты, за исключением фонда оплаты труда учреждени, для выполнения отдельных полномочий</t>
  </si>
  <si>
    <t>2140</t>
  </si>
  <si>
    <t>в том числе: на выплаты по оплате труда</t>
  </si>
  <si>
    <t>2141</t>
  </si>
  <si>
    <t>на иные выплаты работникам</t>
  </si>
  <si>
    <t>2142</t>
  </si>
  <si>
    <t>2150</t>
  </si>
  <si>
    <t>денежное довольствие военнослужащих и сотрудникам,имеющих специальные звания</t>
  </si>
  <si>
    <t>иные выпалты военнослужащим и сотрудникам,имеющим специальные звания</t>
  </si>
  <si>
    <t>2160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</si>
  <si>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</si>
  <si>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</si>
  <si>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в том числе: на оплату труда стажеров</t>
  </si>
  <si>
    <t>2171</t>
  </si>
  <si>
    <t>на иные выплаты гражданским лицам(днежное содержание)</t>
  </si>
  <si>
    <t>2172</t>
  </si>
  <si>
    <t>социальные и иные выплаты населению,всего</t>
  </si>
  <si>
    <t>в том числе: социальные выплаты гражданам, кроме публичных нормативных социальных выплат</t>
  </si>
  <si>
    <t>из них: пособия, компенсации и иные социальные выплаты гражданам,кроме публичных нормативных обязательств</t>
  </si>
  <si>
    <t>2211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</si>
  <si>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</si>
  <si>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 искусства,образования,науки и техники, а также на предоставление грантов с целью поддержки проектов в области науки,культуры и искусства</t>
  </si>
  <si>
    <t>социальное обеспечение детей-сирот и детей, оставшихся без попечения родителей</t>
  </si>
  <si>
    <t>2240</t>
  </si>
  <si>
    <t>из них, налог на имущество организаций и земельный налог</t>
  </si>
  <si>
    <t>2310</t>
  </si>
  <si>
    <t>2320</t>
  </si>
  <si>
    <t>2330</t>
  </si>
  <si>
    <t>из них: гранты,предоставляемые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</si>
  <si>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</si>
  <si>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</si>
  <si>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товаров,работ,сулуг,всего</t>
  </si>
  <si>
    <t>2500</t>
  </si>
  <si>
    <t>2520</t>
  </si>
  <si>
    <t>2600</t>
  </si>
  <si>
    <t>в том числе: закупку научно-исследовательских и опытно-конструкторских работ</t>
  </si>
  <si>
    <t>2610</t>
  </si>
  <si>
    <t>2620</t>
  </si>
  <si>
    <t xml:space="preserve">закупку товаров,работ, услуг в целях капитального ремонта государственного (муниципального) имущества </t>
  </si>
  <si>
    <t>2630</t>
  </si>
  <si>
    <t>прочую закупку товаров,работ, услуг, всего</t>
  </si>
  <si>
    <t>2640</t>
  </si>
  <si>
    <t>2641</t>
  </si>
  <si>
    <t>2642</t>
  </si>
  <si>
    <t>2643</t>
  </si>
  <si>
    <t>2644</t>
  </si>
  <si>
    <t>2645</t>
  </si>
  <si>
    <t>капитальные вложения в объекты государственной (муниципальной) собственности, всего</t>
  </si>
  <si>
    <t>2650</t>
  </si>
  <si>
    <t xml:space="preserve">в том числе: приобретение объектов недвижимого имущества государственными( муниципальными учреждениями </t>
  </si>
  <si>
    <t>строительство (реконструкция) объектов недвижимого имущества государствеными (муниципальными) учреждениями</t>
  </si>
  <si>
    <t>2652</t>
  </si>
  <si>
    <t xml:space="preserve">Код строки </t>
  </si>
  <si>
    <t>Код по бюджетной классификации РФ</t>
  </si>
  <si>
    <t>Аналитический код</t>
  </si>
  <si>
    <t>Дата</t>
  </si>
  <si>
    <t>по Сводному реестру</t>
  </si>
  <si>
    <t>глава по БК</t>
  </si>
  <si>
    <t>ИНН</t>
  </si>
  <si>
    <t>КПП</t>
  </si>
  <si>
    <t>по ОКЕИ</t>
  </si>
  <si>
    <t>Выплаты, умегьшающие доход, всего</t>
  </si>
  <si>
    <t>3000</t>
  </si>
  <si>
    <t>в том числе: налог на прибыль</t>
  </si>
  <si>
    <t>3010</t>
  </si>
  <si>
    <t>налог на добаленную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</si>
  <si>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</si>
  <si>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</si>
  <si>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</si>
  <si>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</si>
  <si>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</si>
  <si>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возврат в бюджет средств субсидии</t>
  </si>
  <si>
    <t xml:space="preserve">Руководитель учреждения </t>
  </si>
  <si>
    <t xml:space="preserve">                                          в соответствии с Федеральным законом № 223-ФЗ</t>
  </si>
  <si>
    <t>1.4.5.2.</t>
  </si>
  <si>
    <t xml:space="preserve">                                          в соответствии с Федеральным законом № 44-ФЗ</t>
  </si>
  <si>
    <t>1.4.5.1.</t>
  </si>
  <si>
    <t>за счет прочих источников финансового обеспечения</t>
  </si>
  <si>
    <t>1.4.5.</t>
  </si>
  <si>
    <t>1.4.4.2.</t>
  </si>
  <si>
    <t>1.4.4.1.</t>
  </si>
  <si>
    <t xml:space="preserve">за счет средств обязательного медицинского страхования </t>
  </si>
  <si>
    <t>1.4.4.</t>
  </si>
  <si>
    <t>за счет субсидий, предоставляемых на осуществление капитальных вложений</t>
  </si>
  <si>
    <t>1.4.3.</t>
  </si>
  <si>
    <t>1.4.2.2.</t>
  </si>
  <si>
    <t>1.4.2.1.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</si>
  <si>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</si>
  <si>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</t>
  </si>
  <si>
    <t>1.4.1.2.</t>
  </si>
  <si>
    <t>1.4.1.1.</t>
  </si>
  <si>
    <t>за счет субсидий, предоставляемых на финансовое обеспечение выполнения государственного (муниципального) задания:</t>
  </si>
  <si>
    <t>1.4.1.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</si>
  <si>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</si>
  <si>
    <t>1.4.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</si>
  <si>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</si>
  <si>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1.3.</t>
  </si>
  <si>
    <t xml:space="preserve"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</t>
  </si>
  <si>
    <t>1.2.</t>
  </si>
  <si>
    <t>по контрактам (договорам), заключенным до начала текущего финансового года без применения норм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(Собрание законодательства Российской Федерации, 2013, № 14, ст. 1652; 2018, № 32, ст. 5104) (далее - Федеральный закон № 44-ФЗ) и Федерального закона от 18 июля 2011 г.         № 223-ФЗ «О закупках товаров, работ, услуг отдельными видами юридических лиц» (Собрание законодательства Российской Федерации, 2011, № 30, ст. 4571; 2018, № 32, ст. 5135) (далее - Федеральный закон № 223-ФЗ)</t>
  </si>
  <si>
    <t>1.1.</t>
  </si>
  <si>
    <t>Выплаты на закупку товаров, работ, услуг.  ВСЕГО</t>
  </si>
  <si>
    <t>Год начала закупки</t>
  </si>
  <si>
    <t>Код строки</t>
  </si>
  <si>
    <t>№ п/п</t>
  </si>
  <si>
    <t>Раздел 2. Сведения по выплатам на закупки товаров, работ, услуг</t>
  </si>
  <si>
    <t>увеличение стоимости материальных запасов</t>
  </si>
  <si>
    <t>2646</t>
  </si>
  <si>
    <t>340*</t>
  </si>
  <si>
    <t>на 2021 г. первый год планового периода</t>
  </si>
  <si>
    <t xml:space="preserve">на 2022г. второй год планового периода </t>
  </si>
  <si>
    <t>на 2021 г (первый год планового периода)</t>
  </si>
  <si>
    <t>на 2020 г (текущий финансовый год)</t>
  </si>
  <si>
    <t>на 2022 г (второй год планового периода)</t>
  </si>
  <si>
    <r>
      <rPr>
        <b/>
        <sz val="10"/>
        <color theme="1"/>
        <rFont val="Times New Roman"/>
        <family val="1"/>
        <charset val="204"/>
      </rPr>
      <t>Сумма</t>
    </r>
    <r>
      <rPr>
        <sz val="10"/>
        <color theme="1"/>
        <rFont val="Times New Roman"/>
        <family val="1"/>
        <charset val="204"/>
      </rPr>
      <t xml:space="preserve">  (в рубях с точностью до двух знаков после запятой - 0,00)</t>
    </r>
  </si>
  <si>
    <t>безвозмездные перечисления организациям и физическим лицам, всего</t>
  </si>
  <si>
    <r>
      <rPr>
        <sz val="10"/>
        <color rgb="FFFF0000"/>
        <rFont val="Times New Roman"/>
        <family val="1"/>
        <charset val="204"/>
      </rPr>
      <t>из них</t>
    </r>
    <r>
      <rPr>
        <sz val="10"/>
        <color theme="1"/>
        <rFont val="Times New Roman"/>
        <family val="1"/>
        <charset val="204"/>
      </rPr>
      <t xml:space="preserve">, субсидии на осуществление капитальных вложений </t>
    </r>
  </si>
  <si>
    <t>субсидии на финансовое обеспечение выполнения государственного(муниципального) задания за счет средств бюджета публично-правового образования, создавшего учреждение</t>
  </si>
  <si>
    <t>м.п.</t>
  </si>
  <si>
    <t>из таблицы 1, строчки 2600 ВСЕГО по годам</t>
  </si>
  <si>
    <t>из таблицы 2, равно строке 26410</t>
  </si>
  <si>
    <t>из таблицы 2, равно строке 26420</t>
  </si>
  <si>
    <t>только собственные средства</t>
  </si>
  <si>
    <t>распределить собственные средства самим по ФЗ!</t>
  </si>
  <si>
    <t>увеличение стоимости основных средств</t>
  </si>
  <si>
    <t>2647</t>
  </si>
  <si>
    <t>сумма по 44 ФЗ</t>
  </si>
  <si>
    <t>сумма по 223 ФЗ</t>
  </si>
  <si>
    <t>Г342+Г349</t>
  </si>
  <si>
    <t>При правильном арифметическом составлении плана,строчка ДОЛЖНА БЫТЬ равна 0!</t>
  </si>
  <si>
    <t>Остатки на начало года</t>
  </si>
  <si>
    <t>в 2021 и2022 году расходы по ВФО 2,4,5 суммируются по соответствующим кодам</t>
  </si>
  <si>
    <t>СОБСТВЕННЫЕ ДОХОДЫ</t>
  </si>
  <si>
    <t>МУНЗАД</t>
  </si>
  <si>
    <t>ИНЫЕ ЦЕЛИ</t>
  </si>
  <si>
    <t>Приложение №2</t>
  </si>
  <si>
    <t>Начальник Управления культуры</t>
  </si>
  <si>
    <t>(наименование органа - учредителя (учреждения)</t>
  </si>
  <si>
    <t>Управления культуры АМС г.Владикавказа</t>
  </si>
  <si>
    <t xml:space="preserve">                          "_____"  ___________________ 20_____г.</t>
  </si>
  <si>
    <t>План финансово-хозяйственной деятельности на 2020 г. 
и плановый период 2021 и 2022 годов</t>
  </si>
  <si>
    <t xml:space="preserve">Орган, осуществляющий </t>
  </si>
  <si>
    <t>функции и полномочия учредителя</t>
  </si>
  <si>
    <t xml:space="preserve"> </t>
  </si>
  <si>
    <t>Учреждение</t>
  </si>
  <si>
    <t>Единица измерения: руб.</t>
  </si>
  <si>
    <t>ВСЕГО:    
на текущий финансовый год</t>
  </si>
  <si>
    <t>Объем финансового обеспечения,  руб. 
(с точностью до двух знаков после запятой - 0,00)</t>
  </si>
  <si>
    <t>Сумма на 2020 год (текущий финансовый год)</t>
  </si>
  <si>
    <t xml:space="preserve"> доходы от собственности, всего</t>
  </si>
  <si>
    <t>3 дня больничных за счет работодателя</t>
  </si>
  <si>
    <r>
      <rPr>
        <b/>
        <sz val="11"/>
        <color rgb="FFFF0000"/>
        <rFont val="Times New Roman"/>
        <family val="1"/>
        <charset val="204"/>
      </rPr>
      <t>только иная субсидия</t>
    </r>
    <r>
      <rPr>
        <b/>
        <sz val="11"/>
        <color theme="1"/>
        <rFont val="Times New Roman"/>
        <family val="1"/>
        <charset val="204"/>
      </rPr>
      <t xml:space="preserve"> КВР 244</t>
    </r>
  </si>
  <si>
    <r>
      <rPr>
        <sz val="11"/>
        <color rgb="FFFF0000"/>
        <rFont val="Times New Roman"/>
        <family val="1"/>
        <charset val="204"/>
      </rPr>
      <t>только МУНИЦИПАЛЬНОЕ ЗАДАНИЕ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КВР 244</t>
    </r>
  </si>
  <si>
    <t>ТЕКУЩАЯ КРЕДИТОРКА!!!</t>
  </si>
  <si>
    <t>закупку товаров, работ, услуг в сфере иформационно-коммуникационных технологий</t>
  </si>
  <si>
    <t xml:space="preserve">                    (должность)                                                           (подпись)                                              </t>
  </si>
  <si>
    <t xml:space="preserve"> (должность)                                                                          (подпись)                                                                      (телефон)</t>
  </si>
  <si>
    <t>из таблицы 2, равно соотв. строке 2600 ВСЕГО-текущую кредиторку</t>
  </si>
  <si>
    <t xml:space="preserve">  (должность)                                                                                                               (подпись)</t>
  </si>
  <si>
    <t xml:space="preserve">                                            (должность)                                       (подпись)</t>
  </si>
  <si>
    <t>(фамилия, инициалы)  (телефон)</t>
  </si>
  <si>
    <t>Сумма этих двух строк равняется строке 2600 -кредиторка Таблицы 2 по соответствующему году</t>
  </si>
  <si>
    <t>Управление культуры АМС г. Владикавказа</t>
  </si>
  <si>
    <r>
      <t xml:space="preserve">_________________         </t>
    </r>
    <r>
      <rPr>
        <u/>
        <sz val="14"/>
        <color theme="1"/>
        <rFont val="Times New Roman"/>
        <family val="1"/>
        <charset val="204"/>
      </rPr>
      <t xml:space="preserve"> Марзоев Руслан Вальерьевич</t>
    </r>
    <r>
      <rPr>
        <sz val="13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(подпись)                                                  (расшифровка подписи)</t>
    </r>
  </si>
  <si>
    <r>
      <t xml:space="preserve">уплата налогов, сборов и иных платежей, </t>
    </r>
    <r>
      <rPr>
        <b/>
        <sz val="11"/>
        <color theme="1"/>
        <rFont val="Times New Roman"/>
        <family val="1"/>
        <charset val="204"/>
      </rPr>
      <t>всего</t>
    </r>
  </si>
  <si>
    <t>уплата штрафов (в том числе административных), 
пеней,иных платежей</t>
  </si>
  <si>
    <r>
      <t xml:space="preserve">Расходы, </t>
    </r>
    <r>
      <rPr>
        <sz val="11"/>
        <color theme="1"/>
        <rFont val="Times New Roman"/>
        <family val="1"/>
        <charset val="204"/>
      </rPr>
      <t>всего</t>
    </r>
  </si>
  <si>
    <r>
      <t>в том числе: на выплату персоналу,ч</t>
    </r>
    <r>
      <rPr>
        <b/>
        <sz val="11"/>
        <color theme="1"/>
        <rFont val="Times New Roman"/>
        <family val="1"/>
        <charset val="204"/>
      </rPr>
      <t>всего</t>
    </r>
    <r>
      <rPr>
        <sz val="11"/>
        <color theme="1"/>
        <rFont val="Times New Roman"/>
        <family val="1"/>
        <charset val="204"/>
      </rPr>
      <t xml:space="preserve"> </t>
    </r>
  </si>
  <si>
    <r>
      <rPr>
        <b/>
        <sz val="11"/>
        <color theme="1"/>
        <rFont val="Times New Roman"/>
        <family val="1"/>
        <charset val="204"/>
      </rPr>
      <t>Доходы</t>
    </r>
    <r>
      <rPr>
        <sz val="11"/>
        <color theme="1"/>
        <rFont val="Times New Roman"/>
        <family val="1"/>
        <charset val="204"/>
      </rPr>
      <t>,всего:</t>
    </r>
  </si>
  <si>
    <t>Итого по договорам, планируемым к заключению в соответствующем финансовом году в соответствии с Федеральным законом № 223-ФЗ,       по соответствующему году закупки</t>
  </si>
  <si>
    <t>Итого по контрактам, планируемым к заключению в соответствующем финансовом году в соответствии с Федеральным законом № 44-ФЗ,    по соответствующему году закупки</t>
  </si>
  <si>
    <t>от  " 23 " января    2020 года</t>
  </si>
  <si>
    <t>2120</t>
  </si>
  <si>
    <t>прочие выплаты персоналу,в том числе компенсационного характера</t>
  </si>
  <si>
    <r>
      <rPr>
        <u/>
        <sz val="14"/>
        <color theme="0"/>
        <rFont val="Times New Roman"/>
        <family val="1"/>
        <charset val="204"/>
      </rPr>
      <t xml:space="preserve">                       </t>
    </r>
    <r>
      <rPr>
        <u/>
        <sz val="14"/>
        <color theme="1"/>
        <rFont val="Times New Roman"/>
        <family val="1"/>
        <charset val="204"/>
      </rPr>
      <t>МБУ ДО Детская музыкальная школа №1  им. П.И.Чайковского</t>
    </r>
  </si>
  <si>
    <r>
      <t>Утверждено постановлением администрации
местного самоуправления г.Владикавказа
от "</t>
    </r>
    <r>
      <rPr>
        <u/>
        <sz val="11"/>
        <color theme="1"/>
        <rFont val="Calibri"/>
        <family val="2"/>
        <charset val="204"/>
        <scheme val="minor"/>
      </rPr>
      <t xml:space="preserve"> 31 </t>
    </r>
    <r>
      <rPr>
        <sz val="11"/>
        <color theme="1"/>
        <rFont val="Calibri"/>
        <family val="2"/>
        <scheme val="minor"/>
      </rPr>
      <t>"__</t>
    </r>
    <r>
      <rPr>
        <u/>
        <sz val="11"/>
        <color theme="1"/>
        <rFont val="Calibri"/>
        <family val="2"/>
        <charset val="204"/>
        <scheme val="minor"/>
      </rPr>
      <t xml:space="preserve">12_ </t>
    </r>
    <r>
      <rPr>
        <sz val="11"/>
        <color theme="1"/>
        <rFont val="Calibri"/>
        <family val="2"/>
        <scheme val="minor"/>
      </rPr>
      <t>2019г. № 1415</t>
    </r>
  </si>
  <si>
    <t xml:space="preserve">Руководитель учреждения                                                                      /Козаева Зарема Тимофеевна/        </t>
  </si>
  <si>
    <t>Главный бухгалтер                                                                        /Каргиева Анжела Казбековна/ 28-04-66</t>
  </si>
  <si>
    <t>Остаток средств на начало текущего финансового года</t>
  </si>
  <si>
    <t>государственная пошлина</t>
  </si>
  <si>
    <t xml:space="preserve">Исполнитель                        Главный бухгалтер                                                                                          /Каргиева Анжела Казбековна/ 28-04-66  </t>
  </si>
  <si>
    <t xml:space="preserve"> Директор МБУ ДО  ДМШ № 1 им.П.И.Чайковского                                                                                        /Козаева Зарема Тимофеевна/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</si>
</sst>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u/>
      <sz val="14"/>
      <color theme="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right" vertical="center"/>
    </xf>
    <xf numFmtId="0" fontId="1" fillId="0" borderId="0" xfId="0" applyFont="1" applyBorder="1" applyAlignment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/>
    <xf numFmtId="4" fontId="5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Alignment="1"/>
    <xf numFmtId="0" fontId="1" fillId="0" borderId="0" xfId="0" applyFont="1" applyBorder="1" applyAlignment="1">
      <alignment wrapText="1"/>
    </xf>
    <xf numFmtId="0" fontId="3" fillId="0" borderId="0" xfId="0" applyFont="1" applyBorder="1" applyAlignment="1"/>
    <xf numFmtId="0" fontId="1" fillId="0" borderId="0" xfId="0" applyFont="1" applyAlignment="1"/>
    <xf numFmtId="0" fontId="1" fillId="0" borderId="23" xfId="0" applyFont="1" applyBorder="1" applyAlignment="1"/>
    <xf numFmtId="0" fontId="0" fillId="2" borderId="0" xfId="0" applyFill="1"/>
    <xf numFmtId="0" fontId="1" fillId="2" borderId="0" xfId="0" applyFont="1" applyFill="1"/>
    <xf numFmtId="0" fontId="3" fillId="2" borderId="0" xfId="0" applyFont="1" applyFill="1" applyBorder="1" applyAlignment="1"/>
    <xf numFmtId="0" fontId="1" fillId="2" borderId="0" xfId="0" applyFont="1" applyFill="1" applyAlignment="1"/>
    <xf numFmtId="49" fontId="1" fillId="2" borderId="0" xfId="0" applyNumberFormat="1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4" fontId="5" fillId="2" borderId="1" xfId="0" applyNumberFormat="1" applyFont="1" applyFill="1" applyBorder="1"/>
    <xf numFmtId="0" fontId="5" fillId="2" borderId="1" xfId="0" applyFont="1" applyFill="1" applyBorder="1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top" wrapText="1"/>
    </xf>
    <xf numFmtId="4" fontId="4" fillId="2" borderId="1" xfId="0" applyNumberFormat="1" applyFont="1" applyFill="1" applyBorder="1"/>
    <xf numFmtId="0" fontId="4" fillId="2" borderId="1" xfId="0" applyFont="1" applyFill="1" applyBorder="1"/>
    <xf numFmtId="0" fontId="5" fillId="2" borderId="1" xfId="0" applyFont="1" applyFill="1" applyBorder="1" applyAlignment="1">
      <alignment vertical="top" wrapText="1"/>
    </xf>
    <xf numFmtId="0" fontId="4" fillId="2" borderId="0" xfId="0" applyFont="1" applyFill="1"/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/>
    <xf numFmtId="0" fontId="4" fillId="3" borderId="1" xfId="0" applyFont="1" applyFill="1" applyBorder="1"/>
    <xf numFmtId="0" fontId="1" fillId="3" borderId="0" xfId="0" applyFont="1" applyFill="1"/>
    <xf numFmtId="0" fontId="4" fillId="3" borderId="1" xfId="0" applyFont="1" applyFill="1" applyBorder="1" applyAlignment="1">
      <alignment vertical="top" wrapText="1"/>
    </xf>
    <xf numFmtId="0" fontId="0" fillId="3" borderId="0" xfId="0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0" xfId="0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1" fillId="2" borderId="0" xfId="0" applyFont="1" applyFill="1" applyBorder="1"/>
    <xf numFmtId="4" fontId="4" fillId="2" borderId="1" xfId="0" applyNumberFormat="1" applyFont="1" applyFill="1" applyBorder="1" applyAlignment="1">
      <alignment horizontal="right" vertical="center"/>
    </xf>
    <xf numFmtId="49" fontId="13" fillId="2" borderId="0" xfId="0" applyNumberFormat="1" applyFont="1" applyFill="1" applyAlignment="1"/>
    <xf numFmtId="49" fontId="12" fillId="2" borderId="0" xfId="0" applyNumberFormat="1" applyFont="1" applyFill="1"/>
    <xf numFmtId="0" fontId="12" fillId="2" borderId="0" xfId="0" applyFont="1" applyFill="1"/>
    <xf numFmtId="4" fontId="2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  <xf numFmtId="49" fontId="12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 wrapText="1"/>
    </xf>
    <xf numFmtId="0" fontId="15" fillId="2" borderId="2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2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49" fontId="13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" fillId="2" borderId="2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8" fillId="2" borderId="23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9"/>
  <sheetViews>
    <sheetView topLeftCell="A82" workbookViewId="0">
      <selection activeCell="B104" sqref="B104:L104"/>
    </sheetView>
  </sheetViews>
  <sheetFormatPr defaultRowHeight="15" x14ac:dyDescent="0.25"/>
  <cols>
    <col min="1" max="1" width="5.5703125" customWidth="1"/>
    <col min="2" max="2" width="9.140625" hidden="1" customWidth="1"/>
    <col min="3" max="3" width="8.140625" customWidth="1"/>
    <col min="6" max="6" width="35.7109375" customWidth="1"/>
    <col min="7" max="7" width="9.140625" style="1"/>
    <col min="8" max="8" width="8.7109375" customWidth="1"/>
    <col min="9" max="9" width="10.85546875" customWidth="1"/>
    <col min="10" max="10" width="16.5703125" style="29" customWidth="1"/>
    <col min="11" max="11" width="15" style="29" customWidth="1"/>
    <col min="12" max="12" width="14" style="29" customWidth="1"/>
    <col min="13" max="13" width="15.140625" style="29" customWidth="1"/>
    <col min="14" max="14" width="14.140625" style="29" customWidth="1"/>
    <col min="15" max="15" width="14.28515625" style="29" customWidth="1"/>
    <col min="16" max="16" width="12.140625" style="29" customWidth="1"/>
  </cols>
  <sheetData>
    <row r="1" spans="1:16" x14ac:dyDescent="0.25">
      <c r="L1" s="94" t="s">
        <v>193</v>
      </c>
      <c r="M1" s="94"/>
      <c r="N1" s="94"/>
      <c r="O1" s="94"/>
    </row>
    <row r="2" spans="1:16" x14ac:dyDescent="0.25">
      <c r="L2" s="95" t="s">
        <v>233</v>
      </c>
      <c r="M2" s="94"/>
      <c r="N2" s="94"/>
      <c r="O2" s="94"/>
    </row>
    <row r="3" spans="1:16" ht="30" customHeight="1" x14ac:dyDescent="0.25">
      <c r="L3" s="94"/>
      <c r="M3" s="94"/>
      <c r="N3" s="94"/>
      <c r="O3" s="94"/>
    </row>
    <row r="4" spans="1:16" ht="9.75" customHeight="1" x14ac:dyDescent="0.25"/>
    <row r="5" spans="1:16" ht="16.5" x14ac:dyDescent="0.25">
      <c r="C5" s="3"/>
      <c r="D5" s="24"/>
      <c r="E5" s="24"/>
      <c r="F5" s="24"/>
      <c r="G5" s="24"/>
      <c r="H5" s="24"/>
      <c r="I5" s="24"/>
      <c r="J5" s="30"/>
      <c r="K5" s="30"/>
      <c r="L5" s="102" t="s">
        <v>1</v>
      </c>
      <c r="M5" s="102"/>
      <c r="N5" s="102"/>
      <c r="O5" s="102"/>
      <c r="P5" s="102"/>
    </row>
    <row r="6" spans="1:16" ht="15" customHeight="1" x14ac:dyDescent="0.25">
      <c r="C6" s="3"/>
      <c r="D6" s="25"/>
      <c r="E6" s="25"/>
      <c r="F6" s="25"/>
      <c r="G6" s="25"/>
      <c r="H6" s="25"/>
      <c r="I6" s="25"/>
      <c r="J6" s="30"/>
      <c r="K6" s="30"/>
      <c r="L6" s="103" t="s">
        <v>194</v>
      </c>
      <c r="M6" s="104"/>
      <c r="N6" s="104"/>
      <c r="O6" s="104"/>
      <c r="P6" s="104"/>
    </row>
    <row r="7" spans="1:16" ht="8.25" customHeight="1" x14ac:dyDescent="0.25">
      <c r="C7" s="3"/>
      <c r="D7" s="25"/>
      <c r="E7" s="25"/>
      <c r="F7" s="25"/>
      <c r="G7" s="25"/>
      <c r="H7" s="25"/>
      <c r="I7" s="25"/>
      <c r="J7" s="30"/>
      <c r="K7" s="30"/>
      <c r="L7" s="105"/>
      <c r="M7" s="105"/>
      <c r="N7" s="105"/>
      <c r="O7" s="105"/>
      <c r="P7" s="105"/>
    </row>
    <row r="8" spans="1:16" ht="16.5" x14ac:dyDescent="0.25">
      <c r="C8" s="3"/>
      <c r="D8" s="26"/>
      <c r="E8" s="26"/>
      <c r="F8" s="26"/>
      <c r="G8" s="26"/>
      <c r="H8" s="26"/>
      <c r="I8" s="26"/>
      <c r="J8" s="30"/>
      <c r="K8" s="30"/>
      <c r="L8" s="106" t="s">
        <v>0</v>
      </c>
      <c r="M8" s="107"/>
      <c r="N8" s="107"/>
      <c r="O8" s="107"/>
      <c r="P8" s="107"/>
    </row>
    <row r="9" spans="1:16" x14ac:dyDescent="0.25">
      <c r="C9" s="3"/>
      <c r="D9" s="16"/>
      <c r="E9" s="16"/>
      <c r="F9" s="16"/>
      <c r="G9" s="16"/>
      <c r="H9" s="16"/>
      <c r="I9" s="16"/>
      <c r="J9" s="30"/>
      <c r="K9" s="30"/>
      <c r="L9" s="108" t="s">
        <v>196</v>
      </c>
      <c r="M9" s="107"/>
      <c r="N9" s="107"/>
      <c r="O9" s="107"/>
      <c r="P9" s="107"/>
    </row>
    <row r="10" spans="1:16" ht="7.5" customHeight="1" x14ac:dyDescent="0.25">
      <c r="C10" s="3"/>
      <c r="D10" s="16"/>
      <c r="E10" s="16"/>
      <c r="F10" s="16"/>
      <c r="G10" s="16"/>
      <c r="H10" s="16"/>
      <c r="I10" s="16"/>
      <c r="J10" s="30"/>
      <c r="K10" s="30"/>
      <c r="L10" s="109"/>
      <c r="M10" s="109"/>
      <c r="N10" s="109"/>
      <c r="O10" s="109"/>
      <c r="P10" s="109"/>
    </row>
    <row r="11" spans="1:16" ht="12.75" customHeight="1" x14ac:dyDescent="0.25">
      <c r="C11" s="3"/>
      <c r="D11" s="26"/>
      <c r="E11" s="26"/>
      <c r="F11" s="26"/>
      <c r="G11" s="26"/>
      <c r="H11" s="26"/>
      <c r="I11" s="26"/>
      <c r="J11" s="30"/>
      <c r="K11" s="30"/>
      <c r="L11" s="110" t="s">
        <v>195</v>
      </c>
      <c r="M11" s="107"/>
      <c r="N11" s="107"/>
      <c r="O11" s="107"/>
      <c r="P11" s="107"/>
    </row>
    <row r="12" spans="1:16" ht="21.75" customHeight="1" x14ac:dyDescent="0.25">
      <c r="C12" s="3"/>
      <c r="D12" s="25"/>
      <c r="E12" s="25"/>
      <c r="F12" s="25"/>
      <c r="G12" s="25"/>
      <c r="H12" s="25"/>
      <c r="I12" s="25"/>
      <c r="J12" s="30"/>
      <c r="K12" s="30"/>
      <c r="L12" s="104" t="s">
        <v>221</v>
      </c>
      <c r="M12" s="104"/>
      <c r="N12" s="104"/>
      <c r="O12" s="104"/>
      <c r="P12" s="104"/>
    </row>
    <row r="13" spans="1:16" x14ac:dyDescent="0.25">
      <c r="C13" s="3"/>
      <c r="D13" s="25"/>
      <c r="E13" s="25"/>
      <c r="F13" s="25"/>
      <c r="G13" s="25"/>
      <c r="H13" s="25"/>
      <c r="I13" s="25"/>
      <c r="J13" s="30"/>
      <c r="K13" s="30"/>
      <c r="L13" s="104"/>
      <c r="M13" s="104"/>
      <c r="N13" s="104"/>
      <c r="O13" s="104"/>
      <c r="P13" s="104"/>
    </row>
    <row r="14" spans="1:16" ht="20.25" customHeight="1" x14ac:dyDescent="0.25">
      <c r="A14" s="29"/>
      <c r="B14" s="29"/>
      <c r="C14" s="30"/>
      <c r="D14" s="31"/>
      <c r="E14" s="31"/>
      <c r="F14" s="31"/>
      <c r="G14" s="31"/>
      <c r="H14" s="31"/>
      <c r="I14" s="31"/>
      <c r="J14" s="30"/>
      <c r="K14" s="30"/>
      <c r="L14" s="111" t="s">
        <v>197</v>
      </c>
      <c r="M14" s="111"/>
      <c r="N14" s="111"/>
      <c r="O14" s="111"/>
      <c r="P14" s="111"/>
    </row>
    <row r="15" spans="1:16" ht="7.5" customHeight="1" x14ac:dyDescent="0.25">
      <c r="A15" s="29"/>
      <c r="B15" s="29"/>
      <c r="C15" s="30"/>
      <c r="D15" s="32"/>
      <c r="E15" s="32"/>
      <c r="F15" s="32"/>
      <c r="G15" s="32"/>
      <c r="H15" s="32"/>
      <c r="I15" s="32"/>
      <c r="J15" s="30"/>
      <c r="K15" s="30"/>
      <c r="L15" s="99"/>
      <c r="M15" s="99"/>
      <c r="N15" s="99"/>
      <c r="O15" s="99"/>
      <c r="P15" s="99"/>
    </row>
    <row r="16" spans="1:16" ht="14.25" customHeight="1" x14ac:dyDescent="0.25">
      <c r="A16" s="29"/>
      <c r="B16" s="29"/>
      <c r="C16" s="30"/>
      <c r="D16" s="30"/>
      <c r="E16" s="30"/>
      <c r="F16" s="96" t="s">
        <v>198</v>
      </c>
      <c r="G16" s="96"/>
      <c r="H16" s="96"/>
      <c r="I16" s="96"/>
      <c r="J16" s="96"/>
      <c r="K16" s="96"/>
      <c r="L16" s="30"/>
      <c r="M16" s="30"/>
      <c r="N16" s="30"/>
      <c r="O16" s="30"/>
      <c r="P16" s="30"/>
    </row>
    <row r="17" spans="1:21" ht="20.25" customHeight="1" thickBot="1" x14ac:dyDescent="0.3">
      <c r="A17" s="29"/>
      <c r="B17" s="29"/>
      <c r="C17" s="30"/>
      <c r="D17" s="30"/>
      <c r="E17" s="30"/>
      <c r="F17" s="96"/>
      <c r="G17" s="96"/>
      <c r="H17" s="96"/>
      <c r="I17" s="96"/>
      <c r="J17" s="96"/>
      <c r="K17" s="96"/>
      <c r="L17" s="30"/>
      <c r="M17" s="30"/>
      <c r="N17" s="130" t="s">
        <v>2</v>
      </c>
      <c r="O17" s="130"/>
      <c r="P17" s="30"/>
    </row>
    <row r="18" spans="1:21" x14ac:dyDescent="0.25">
      <c r="A18" s="29"/>
      <c r="B18" s="29"/>
      <c r="C18" s="30"/>
      <c r="D18" s="30"/>
      <c r="E18" s="30"/>
      <c r="F18" s="30"/>
      <c r="G18" s="97"/>
      <c r="H18" s="97"/>
      <c r="I18" s="97"/>
      <c r="J18" s="97"/>
      <c r="K18" s="30"/>
      <c r="L18" s="100" t="s">
        <v>113</v>
      </c>
      <c r="M18" s="101"/>
      <c r="N18" s="131">
        <v>43853</v>
      </c>
      <c r="O18" s="132"/>
      <c r="P18" s="30"/>
    </row>
    <row r="19" spans="1:21" ht="18.75" x14ac:dyDescent="0.3">
      <c r="A19" s="29"/>
      <c r="B19" s="29"/>
      <c r="C19" s="30"/>
      <c r="D19" s="30"/>
      <c r="E19" s="30"/>
      <c r="F19" s="30"/>
      <c r="G19" s="98" t="s">
        <v>229</v>
      </c>
      <c r="H19" s="98"/>
      <c r="I19" s="98"/>
      <c r="J19" s="98"/>
      <c r="K19" s="30"/>
      <c r="L19" s="100" t="s">
        <v>114</v>
      </c>
      <c r="M19" s="101"/>
      <c r="N19" s="133"/>
      <c r="O19" s="134"/>
      <c r="P19" s="30"/>
    </row>
    <row r="20" spans="1:21" x14ac:dyDescent="0.25">
      <c r="A20" s="29"/>
      <c r="B20" s="29"/>
      <c r="C20" s="30"/>
      <c r="D20" s="30"/>
      <c r="E20" s="30"/>
      <c r="F20" s="30"/>
      <c r="G20" s="33"/>
      <c r="H20" s="30"/>
      <c r="I20" s="30"/>
      <c r="J20" s="30"/>
      <c r="K20" s="30"/>
      <c r="L20" s="100" t="s">
        <v>115</v>
      </c>
      <c r="M20" s="101"/>
      <c r="N20" s="133"/>
      <c r="O20" s="134"/>
      <c r="P20" s="30"/>
    </row>
    <row r="21" spans="1:21" x14ac:dyDescent="0.25">
      <c r="A21" s="29"/>
      <c r="B21" s="29"/>
      <c r="C21" s="99" t="s">
        <v>199</v>
      </c>
      <c r="D21" s="99"/>
      <c r="E21" s="99"/>
      <c r="F21" s="65"/>
      <c r="G21" s="33"/>
      <c r="H21" s="30"/>
      <c r="I21" s="30"/>
      <c r="J21" s="30"/>
      <c r="K21" s="30"/>
      <c r="L21" s="100" t="s">
        <v>114</v>
      </c>
      <c r="M21" s="101"/>
      <c r="N21" s="133"/>
      <c r="O21" s="134"/>
      <c r="P21" s="30"/>
    </row>
    <row r="22" spans="1:21" ht="18.75" x14ac:dyDescent="0.3">
      <c r="A22" s="29"/>
      <c r="B22" s="29"/>
      <c r="C22" s="32" t="s">
        <v>200</v>
      </c>
      <c r="D22" s="32"/>
      <c r="E22" s="32"/>
      <c r="F22" s="32"/>
      <c r="G22" s="78" t="s">
        <v>220</v>
      </c>
      <c r="H22" s="78"/>
      <c r="I22" s="78"/>
      <c r="J22" s="78"/>
      <c r="K22" s="78"/>
      <c r="L22" s="100" t="s">
        <v>116</v>
      </c>
      <c r="M22" s="101"/>
      <c r="N22" s="133">
        <v>1502045575</v>
      </c>
      <c r="O22" s="134"/>
      <c r="P22" s="30"/>
    </row>
    <row r="23" spans="1:21" ht="18.75" x14ac:dyDescent="0.3">
      <c r="A23" s="29"/>
      <c r="B23" s="29"/>
      <c r="C23" s="30"/>
      <c r="D23" s="30"/>
      <c r="E23" s="30"/>
      <c r="F23" s="30"/>
      <c r="G23" s="79"/>
      <c r="H23" s="80"/>
      <c r="I23" s="80"/>
      <c r="J23" s="80"/>
      <c r="K23" s="80"/>
      <c r="L23" s="100" t="s">
        <v>117</v>
      </c>
      <c r="M23" s="101"/>
      <c r="N23" s="133">
        <v>15130101</v>
      </c>
      <c r="O23" s="134"/>
      <c r="P23" s="30"/>
    </row>
    <row r="24" spans="1:21" ht="19.5" thickBot="1" x14ac:dyDescent="0.35">
      <c r="A24" s="29"/>
      <c r="B24" s="29"/>
      <c r="C24" s="99" t="s">
        <v>202</v>
      </c>
      <c r="D24" s="99"/>
      <c r="E24" s="99"/>
      <c r="F24" s="161" t="s">
        <v>232</v>
      </c>
      <c r="G24" s="161"/>
      <c r="H24" s="161"/>
      <c r="I24" s="161"/>
      <c r="J24" s="161"/>
      <c r="K24" s="161"/>
      <c r="L24" s="100" t="s">
        <v>118</v>
      </c>
      <c r="M24" s="101"/>
      <c r="N24" s="147">
        <v>383</v>
      </c>
      <c r="O24" s="148"/>
      <c r="P24" s="30"/>
    </row>
    <row r="25" spans="1:21" x14ac:dyDescent="0.25">
      <c r="A25" s="29"/>
      <c r="B25" s="29"/>
      <c r="C25" s="99" t="s">
        <v>203</v>
      </c>
      <c r="D25" s="99"/>
      <c r="E25" s="99"/>
      <c r="F25" s="30"/>
      <c r="G25" s="33"/>
      <c r="H25" s="30"/>
      <c r="I25" s="30"/>
      <c r="J25" s="30"/>
      <c r="K25" s="30"/>
      <c r="L25" s="34"/>
      <c r="M25" s="67"/>
      <c r="N25" s="35"/>
      <c r="O25" s="35"/>
      <c r="P25" s="30"/>
    </row>
    <row r="26" spans="1:21" x14ac:dyDescent="0.25">
      <c r="A26" s="29"/>
      <c r="B26" s="29"/>
      <c r="C26" s="137" t="s">
        <v>201</v>
      </c>
      <c r="D26" s="137"/>
      <c r="E26" s="137"/>
      <c r="F26" s="137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pans="1:21" x14ac:dyDescent="0.25">
      <c r="A27" s="29"/>
      <c r="B27" s="29"/>
      <c r="C27" s="162" t="s">
        <v>3</v>
      </c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</row>
    <row r="28" spans="1:21" ht="15.75" thickBot="1" x14ac:dyDescent="0.3">
      <c r="A28" s="29"/>
      <c r="B28" s="29"/>
      <c r="C28" s="36"/>
      <c r="D28" s="36"/>
      <c r="E28" s="36"/>
      <c r="F28" s="36"/>
      <c r="G28" s="37"/>
      <c r="H28" s="36"/>
      <c r="I28" s="36"/>
      <c r="J28" s="36"/>
      <c r="K28" s="36"/>
      <c r="L28" s="36"/>
      <c r="M28" s="36"/>
      <c r="N28" s="36"/>
      <c r="O28" s="36"/>
      <c r="P28" s="36"/>
    </row>
    <row r="29" spans="1:21" ht="36" customHeight="1" thickBot="1" x14ac:dyDescent="0.3">
      <c r="A29" s="29"/>
      <c r="B29" s="29"/>
      <c r="C29" s="139" t="s">
        <v>4</v>
      </c>
      <c r="D29" s="140"/>
      <c r="E29" s="140"/>
      <c r="F29" s="140"/>
      <c r="G29" s="143" t="s">
        <v>110</v>
      </c>
      <c r="H29" s="145" t="s">
        <v>111</v>
      </c>
      <c r="I29" s="145" t="s">
        <v>112</v>
      </c>
      <c r="J29" s="122" t="s">
        <v>206</v>
      </c>
      <c r="K29" s="123"/>
      <c r="L29" s="123"/>
      <c r="M29" s="124"/>
      <c r="N29" s="127" t="s">
        <v>205</v>
      </c>
      <c r="O29" s="128"/>
      <c r="P29" s="129"/>
    </row>
    <row r="30" spans="1:21" ht="111.75" customHeight="1" x14ac:dyDescent="0.25">
      <c r="A30" s="29"/>
      <c r="B30" s="29"/>
      <c r="C30" s="141"/>
      <c r="D30" s="142"/>
      <c r="E30" s="142"/>
      <c r="F30" s="142"/>
      <c r="G30" s="144"/>
      <c r="H30" s="146"/>
      <c r="I30" s="146"/>
      <c r="J30" s="62" t="s">
        <v>204</v>
      </c>
      <c r="K30" s="62" t="s">
        <v>6</v>
      </c>
      <c r="L30" s="62" t="s">
        <v>7</v>
      </c>
      <c r="M30" s="62" t="s">
        <v>8</v>
      </c>
      <c r="N30" s="38" t="s">
        <v>167</v>
      </c>
      <c r="O30" s="61" t="s">
        <v>168</v>
      </c>
      <c r="P30" s="39" t="s">
        <v>5</v>
      </c>
    </row>
    <row r="31" spans="1:21" x14ac:dyDescent="0.25">
      <c r="C31" s="125">
        <v>1</v>
      </c>
      <c r="D31" s="125"/>
      <c r="E31" s="125"/>
      <c r="F31" s="125"/>
      <c r="G31" s="4">
        <v>2</v>
      </c>
      <c r="H31" s="64">
        <v>3</v>
      </c>
      <c r="I31" s="64">
        <v>4</v>
      </c>
      <c r="J31" s="63">
        <v>5</v>
      </c>
      <c r="K31" s="60">
        <v>6</v>
      </c>
      <c r="L31" s="63">
        <v>7</v>
      </c>
      <c r="M31" s="63">
        <v>8</v>
      </c>
      <c r="N31" s="63">
        <v>9</v>
      </c>
      <c r="O31" s="63">
        <v>10</v>
      </c>
      <c r="P31" s="63">
        <v>11</v>
      </c>
    </row>
    <row r="32" spans="1:21" ht="24.75" customHeight="1" x14ac:dyDescent="0.25">
      <c r="C32" s="126" t="s">
        <v>236</v>
      </c>
      <c r="D32" s="126"/>
      <c r="E32" s="126"/>
      <c r="F32" s="126"/>
      <c r="G32" s="86" t="s">
        <v>11</v>
      </c>
      <c r="H32" s="87" t="s">
        <v>9</v>
      </c>
      <c r="I32" s="87" t="s">
        <v>9</v>
      </c>
      <c r="J32" s="82">
        <f>SUM(K32:M32)</f>
        <v>136117.21000000002</v>
      </c>
      <c r="K32" s="82">
        <v>80750.77</v>
      </c>
      <c r="L32" s="82"/>
      <c r="M32" s="82">
        <v>55366.44</v>
      </c>
      <c r="N32" s="82"/>
      <c r="O32" s="82"/>
      <c r="P32" s="82"/>
      <c r="Q32" s="163" t="s">
        <v>188</v>
      </c>
      <c r="R32" s="164"/>
      <c r="S32" s="164"/>
      <c r="T32" s="164"/>
      <c r="U32" s="164"/>
    </row>
    <row r="33" spans="3:25" ht="21.75" customHeight="1" x14ac:dyDescent="0.25">
      <c r="C33" s="149" t="s">
        <v>10</v>
      </c>
      <c r="D33" s="149"/>
      <c r="E33" s="149"/>
      <c r="F33" s="149"/>
      <c r="G33" s="91" t="s">
        <v>12</v>
      </c>
      <c r="H33" s="92" t="s">
        <v>9</v>
      </c>
      <c r="I33" s="92" t="s">
        <v>9</v>
      </c>
      <c r="J33" s="93">
        <f>SUM(K33:M33)</f>
        <v>0</v>
      </c>
      <c r="K33" s="93">
        <f t="shared" ref="K33:P33" si="0">K32+K34-K47</f>
        <v>0</v>
      </c>
      <c r="L33" s="93">
        <f t="shared" si="0"/>
        <v>0</v>
      </c>
      <c r="M33" s="93">
        <f t="shared" si="0"/>
        <v>0</v>
      </c>
      <c r="N33" s="93">
        <f t="shared" si="0"/>
        <v>0</v>
      </c>
      <c r="O33" s="93">
        <f t="shared" si="0"/>
        <v>0</v>
      </c>
      <c r="P33" s="93">
        <f t="shared" si="0"/>
        <v>0</v>
      </c>
      <c r="Q33" s="159" t="s">
        <v>187</v>
      </c>
      <c r="R33" s="160"/>
      <c r="S33" s="160"/>
      <c r="T33" s="160"/>
      <c r="U33" s="160"/>
      <c r="V33" s="160"/>
      <c r="W33" s="160"/>
      <c r="X33" s="160"/>
      <c r="Y33" s="160"/>
    </row>
    <row r="34" spans="3:25" ht="21" customHeight="1" x14ac:dyDescent="0.25">
      <c r="C34" s="115" t="s">
        <v>226</v>
      </c>
      <c r="D34" s="115"/>
      <c r="E34" s="115"/>
      <c r="F34" s="115"/>
      <c r="G34" s="88" t="s">
        <v>13</v>
      </c>
      <c r="H34" s="89"/>
      <c r="I34" s="89"/>
      <c r="J34" s="90">
        <f>J35+J36+J37+J38+J40+J41+J43</f>
        <v>30950677</v>
      </c>
      <c r="K34" s="90">
        <f>K37</f>
        <v>30450677</v>
      </c>
      <c r="L34" s="90">
        <f>L41</f>
        <v>0</v>
      </c>
      <c r="M34" s="90">
        <f>M35+M36+M40</f>
        <v>500000</v>
      </c>
      <c r="N34" s="90">
        <f>N35+N36+N37+N40+N41</f>
        <v>30950677</v>
      </c>
      <c r="O34" s="90">
        <f>O35+O36+O37+O40+O41</f>
        <v>30950677</v>
      </c>
      <c r="P34" s="90">
        <f>P35+P36+P37+P40+P41</f>
        <v>0</v>
      </c>
    </row>
    <row r="35" spans="3:25" ht="16.5" customHeight="1" x14ac:dyDescent="0.25">
      <c r="C35" s="116" t="s">
        <v>207</v>
      </c>
      <c r="D35" s="117"/>
      <c r="E35" s="117"/>
      <c r="F35" s="118"/>
      <c r="G35" s="86" t="s">
        <v>14</v>
      </c>
      <c r="H35" s="87">
        <v>120</v>
      </c>
      <c r="I35" s="87"/>
      <c r="J35" s="82">
        <f t="shared" ref="J35:J38" si="1">SUM(K35:M35)</f>
        <v>0</v>
      </c>
      <c r="K35" s="82"/>
      <c r="L35" s="82"/>
      <c r="M35" s="82"/>
      <c r="N35" s="82"/>
      <c r="O35" s="82"/>
      <c r="P35" s="82"/>
    </row>
    <row r="36" spans="3:25" ht="29.25" customHeight="1" x14ac:dyDescent="0.25">
      <c r="C36" s="112" t="s">
        <v>43</v>
      </c>
      <c r="D36" s="113"/>
      <c r="E36" s="113"/>
      <c r="F36" s="114"/>
      <c r="G36" s="86" t="s">
        <v>15</v>
      </c>
      <c r="H36" s="87">
        <v>130</v>
      </c>
      <c r="I36" s="87"/>
      <c r="J36" s="82">
        <f t="shared" si="1"/>
        <v>500000</v>
      </c>
      <c r="K36" s="82"/>
      <c r="L36" s="82"/>
      <c r="M36" s="82">
        <v>500000</v>
      </c>
      <c r="N36" s="82">
        <f>M36</f>
        <v>500000</v>
      </c>
      <c r="O36" s="82">
        <f>M36</f>
        <v>500000</v>
      </c>
      <c r="P36" s="82"/>
      <c r="Q36" s="163" t="s">
        <v>190</v>
      </c>
      <c r="R36" s="164"/>
      <c r="S36" s="164"/>
      <c r="T36" s="164"/>
      <c r="U36" s="164"/>
    </row>
    <row r="37" spans="3:25" ht="50.25" customHeight="1" x14ac:dyDescent="0.25">
      <c r="C37" s="126" t="s">
        <v>175</v>
      </c>
      <c r="D37" s="126"/>
      <c r="E37" s="126"/>
      <c r="F37" s="126"/>
      <c r="G37" s="86" t="s">
        <v>44</v>
      </c>
      <c r="H37" s="87">
        <v>130</v>
      </c>
      <c r="I37" s="87"/>
      <c r="J37" s="82">
        <f t="shared" si="1"/>
        <v>30450677</v>
      </c>
      <c r="K37" s="82">
        <v>30450677</v>
      </c>
      <c r="L37" s="82"/>
      <c r="M37" s="82"/>
      <c r="N37" s="82">
        <v>30450677</v>
      </c>
      <c r="O37" s="82">
        <v>30450677</v>
      </c>
      <c r="P37" s="82"/>
      <c r="Q37" s="163" t="s">
        <v>191</v>
      </c>
      <c r="R37" s="164"/>
      <c r="S37" s="164"/>
      <c r="T37" s="164"/>
      <c r="U37" s="164"/>
    </row>
    <row r="38" spans="3:25" ht="52.5" customHeight="1" x14ac:dyDescent="0.25">
      <c r="C38" s="136" t="s">
        <v>45</v>
      </c>
      <c r="D38" s="136"/>
      <c r="E38" s="136"/>
      <c r="F38" s="136"/>
      <c r="G38" s="7" t="s">
        <v>46</v>
      </c>
      <c r="H38" s="6">
        <v>130</v>
      </c>
      <c r="I38" s="6"/>
      <c r="J38" s="19">
        <f t="shared" si="1"/>
        <v>0</v>
      </c>
      <c r="K38" s="19" t="s">
        <v>9</v>
      </c>
      <c r="L38" s="19" t="s">
        <v>9</v>
      </c>
      <c r="M38" s="19" t="s">
        <v>9</v>
      </c>
      <c r="N38" s="19" t="s">
        <v>9</v>
      </c>
      <c r="O38" s="19" t="s">
        <v>9</v>
      </c>
      <c r="P38" s="19" t="s">
        <v>9</v>
      </c>
    </row>
    <row r="39" spans="3:25" ht="21" customHeight="1" x14ac:dyDescent="0.25">
      <c r="C39" s="136" t="s">
        <v>47</v>
      </c>
      <c r="D39" s="136"/>
      <c r="E39" s="136"/>
      <c r="F39" s="136"/>
      <c r="G39" s="7" t="s">
        <v>16</v>
      </c>
      <c r="H39" s="6">
        <v>140</v>
      </c>
      <c r="I39" s="6" t="s">
        <v>9</v>
      </c>
      <c r="J39" s="19" t="s">
        <v>9</v>
      </c>
      <c r="K39" s="19" t="s">
        <v>9</v>
      </c>
      <c r="L39" s="19" t="s">
        <v>9</v>
      </c>
      <c r="M39" s="19" t="s">
        <v>9</v>
      </c>
      <c r="N39" s="19" t="s">
        <v>9</v>
      </c>
      <c r="O39" s="19" t="s">
        <v>9</v>
      </c>
      <c r="P39" s="19" t="s">
        <v>9</v>
      </c>
    </row>
    <row r="40" spans="3:25" ht="18.75" customHeight="1" x14ac:dyDescent="0.25">
      <c r="C40" s="119" t="s">
        <v>48</v>
      </c>
      <c r="D40" s="120"/>
      <c r="E40" s="120"/>
      <c r="F40" s="121"/>
      <c r="G40" s="7" t="s">
        <v>17</v>
      </c>
      <c r="H40" s="6">
        <v>150</v>
      </c>
      <c r="I40" s="6"/>
      <c r="J40" s="19">
        <f>SUM(K40:M40)</f>
        <v>0</v>
      </c>
      <c r="K40" s="19"/>
      <c r="L40" s="19"/>
      <c r="M40" s="19"/>
      <c r="N40" s="19"/>
      <c r="O40" s="19"/>
      <c r="P40" s="19"/>
    </row>
    <row r="41" spans="3:25" ht="15.75" customHeight="1" x14ac:dyDescent="0.25">
      <c r="C41" s="119" t="s">
        <v>49</v>
      </c>
      <c r="D41" s="120"/>
      <c r="E41" s="120"/>
      <c r="F41" s="121"/>
      <c r="G41" s="7" t="s">
        <v>18</v>
      </c>
      <c r="H41" s="6">
        <v>180</v>
      </c>
      <c r="I41" s="6"/>
      <c r="J41" s="19">
        <f t="shared" ref="J41:J43" si="2">SUM(K41:M41)</f>
        <v>0</v>
      </c>
      <c r="K41" s="19"/>
      <c r="L41" s="19">
        <f>L42</f>
        <v>0</v>
      </c>
      <c r="M41" s="19"/>
      <c r="N41" s="19">
        <f>N42</f>
        <v>0</v>
      </c>
      <c r="O41" s="19">
        <f>O42</f>
        <v>0</v>
      </c>
      <c r="P41" s="19"/>
    </row>
    <row r="42" spans="3:25" ht="18" customHeight="1" x14ac:dyDescent="0.25">
      <c r="C42" s="167" t="s">
        <v>50</v>
      </c>
      <c r="D42" s="167"/>
      <c r="E42" s="167"/>
      <c r="F42" s="167"/>
      <c r="G42" s="7" t="s">
        <v>19</v>
      </c>
      <c r="H42" s="6">
        <v>180</v>
      </c>
      <c r="I42" s="6"/>
      <c r="J42" s="19">
        <f t="shared" si="2"/>
        <v>0</v>
      </c>
      <c r="K42" s="19"/>
      <c r="L42" s="19"/>
      <c r="M42" s="19"/>
      <c r="N42" s="19"/>
      <c r="O42" s="19"/>
      <c r="P42" s="19"/>
      <c r="Q42" s="163" t="s">
        <v>192</v>
      </c>
      <c r="R42" s="164"/>
      <c r="S42" s="164"/>
      <c r="T42" s="164"/>
      <c r="U42" s="164"/>
    </row>
    <row r="43" spans="3:25" ht="21" customHeight="1" x14ac:dyDescent="0.25">
      <c r="C43" s="136" t="s">
        <v>174</v>
      </c>
      <c r="D43" s="136"/>
      <c r="E43" s="136"/>
      <c r="F43" s="136"/>
      <c r="G43" s="7" t="s">
        <v>51</v>
      </c>
      <c r="H43" s="6">
        <v>180</v>
      </c>
      <c r="I43" s="6"/>
      <c r="J43" s="19">
        <f t="shared" si="2"/>
        <v>0</v>
      </c>
      <c r="K43" s="19"/>
      <c r="L43" s="19"/>
      <c r="M43" s="19"/>
      <c r="N43" s="19"/>
      <c r="O43" s="19"/>
      <c r="P43" s="19"/>
    </row>
    <row r="44" spans="3:25" ht="18.75" customHeight="1" x14ac:dyDescent="0.25">
      <c r="C44" s="119" t="s">
        <v>52</v>
      </c>
      <c r="D44" s="120"/>
      <c r="E44" s="120"/>
      <c r="F44" s="121"/>
      <c r="G44" s="7" t="s">
        <v>53</v>
      </c>
      <c r="H44" s="6"/>
      <c r="I44" s="6" t="s">
        <v>9</v>
      </c>
      <c r="J44" s="19" t="s">
        <v>9</v>
      </c>
      <c r="K44" s="19" t="s">
        <v>9</v>
      </c>
      <c r="L44" s="19" t="s">
        <v>9</v>
      </c>
      <c r="M44" s="19" t="s">
        <v>9</v>
      </c>
      <c r="N44" s="19" t="s">
        <v>9</v>
      </c>
      <c r="O44" s="19" t="s">
        <v>9</v>
      </c>
      <c r="P44" s="19" t="s">
        <v>9</v>
      </c>
    </row>
    <row r="45" spans="3:25" ht="16.5" customHeight="1" x14ac:dyDescent="0.25">
      <c r="C45" s="119" t="s">
        <v>54</v>
      </c>
      <c r="D45" s="120"/>
      <c r="E45" s="120"/>
      <c r="F45" s="121"/>
      <c r="G45" s="7" t="s">
        <v>55</v>
      </c>
      <c r="H45" s="6" t="s">
        <v>9</v>
      </c>
      <c r="I45" s="6" t="s">
        <v>9</v>
      </c>
      <c r="J45" s="19" t="s">
        <v>9</v>
      </c>
      <c r="K45" s="19" t="s">
        <v>9</v>
      </c>
      <c r="L45" s="19" t="s">
        <v>9</v>
      </c>
      <c r="M45" s="19" t="s">
        <v>9</v>
      </c>
      <c r="N45" s="19" t="s">
        <v>9</v>
      </c>
      <c r="O45" s="19" t="s">
        <v>9</v>
      </c>
      <c r="P45" s="19" t="s">
        <v>9</v>
      </c>
    </row>
    <row r="46" spans="3:25" ht="33" customHeight="1" x14ac:dyDescent="0.25">
      <c r="C46" s="119" t="s">
        <v>56</v>
      </c>
      <c r="D46" s="120"/>
      <c r="E46" s="120"/>
      <c r="F46" s="121"/>
      <c r="G46" s="7" t="s">
        <v>57</v>
      </c>
      <c r="H46" s="6">
        <v>510</v>
      </c>
      <c r="I46" s="6" t="s">
        <v>9</v>
      </c>
      <c r="J46" s="19" t="s">
        <v>9</v>
      </c>
      <c r="K46" s="19" t="s">
        <v>9</v>
      </c>
      <c r="L46" s="19" t="s">
        <v>9</v>
      </c>
      <c r="M46" s="19" t="s">
        <v>9</v>
      </c>
      <c r="N46" s="19" t="s">
        <v>9</v>
      </c>
      <c r="O46" s="19" t="s">
        <v>9</v>
      </c>
      <c r="P46" s="19" t="s">
        <v>9</v>
      </c>
    </row>
    <row r="47" spans="3:25" ht="20.25" customHeight="1" x14ac:dyDescent="0.25">
      <c r="C47" s="135" t="s">
        <v>224</v>
      </c>
      <c r="D47" s="135"/>
      <c r="E47" s="135"/>
      <c r="F47" s="135"/>
      <c r="G47" s="88" t="s">
        <v>20</v>
      </c>
      <c r="H47" s="89" t="s">
        <v>9</v>
      </c>
      <c r="I47" s="89"/>
      <c r="J47" s="90">
        <f>J48+J67+J77</f>
        <v>31086794.210000001</v>
      </c>
      <c r="K47" s="90">
        <f t="shared" ref="K47:P47" si="3">K48+K67+K75+K77</f>
        <v>30531427.77</v>
      </c>
      <c r="L47" s="90">
        <f t="shared" si="3"/>
        <v>0</v>
      </c>
      <c r="M47" s="90">
        <f t="shared" si="3"/>
        <v>555366.43999999994</v>
      </c>
      <c r="N47" s="90">
        <f t="shared" si="3"/>
        <v>30950677</v>
      </c>
      <c r="O47" s="90">
        <f t="shared" si="3"/>
        <v>30950677</v>
      </c>
      <c r="P47" s="68">
        <f t="shared" si="3"/>
        <v>0</v>
      </c>
      <c r="Q47" s="159" t="s">
        <v>189</v>
      </c>
      <c r="R47" s="165"/>
      <c r="S47" s="165"/>
      <c r="T47" s="165"/>
      <c r="U47" s="165"/>
    </row>
    <row r="48" spans="3:25" ht="25.5" customHeight="1" x14ac:dyDescent="0.25">
      <c r="C48" s="126" t="s">
        <v>225</v>
      </c>
      <c r="D48" s="126"/>
      <c r="E48" s="126"/>
      <c r="F48" s="126"/>
      <c r="G48" s="86" t="s">
        <v>21</v>
      </c>
      <c r="H48" s="87" t="s">
        <v>9</v>
      </c>
      <c r="I48" s="87"/>
      <c r="J48" s="81">
        <f>J49+J50+J51+J53</f>
        <v>28841971.030000001</v>
      </c>
      <c r="K48" s="81">
        <f>K49+K50+K51+K53</f>
        <v>28568551.030000001</v>
      </c>
      <c r="L48" s="81">
        <f t="shared" ref="L48" si="4">L49+L50+L51+L53</f>
        <v>0</v>
      </c>
      <c r="M48" s="81">
        <f>M49+M50+M51+M53</f>
        <v>273420</v>
      </c>
      <c r="N48" s="81">
        <f t="shared" ref="N48" si="5">N49+N50+N51+N53</f>
        <v>28765097</v>
      </c>
      <c r="O48" s="81">
        <f t="shared" ref="O48" si="6">O49+O50+O51+O53</f>
        <v>28765097</v>
      </c>
      <c r="P48" s="22">
        <f t="shared" ref="P48" si="7">P49+P50+P51+P53</f>
        <v>0</v>
      </c>
      <c r="Q48" s="159"/>
      <c r="R48" s="165"/>
      <c r="S48" s="165"/>
      <c r="T48" s="165"/>
      <c r="U48" s="165"/>
    </row>
    <row r="49" spans="3:16" ht="21.75" customHeight="1" x14ac:dyDescent="0.25">
      <c r="C49" s="155" t="s">
        <v>22</v>
      </c>
      <c r="D49" s="155"/>
      <c r="E49" s="155"/>
      <c r="F49" s="155"/>
      <c r="G49" s="86" t="s">
        <v>23</v>
      </c>
      <c r="H49" s="87">
        <v>111</v>
      </c>
      <c r="I49" s="87">
        <v>211</v>
      </c>
      <c r="J49" s="82">
        <f>SUM(K49:M49)</f>
        <v>22146739.59</v>
      </c>
      <c r="K49" s="82">
        <f>21879168+57571.59</f>
        <v>21936739.59</v>
      </c>
      <c r="L49" s="82"/>
      <c r="M49" s="82">
        <v>210000</v>
      </c>
      <c r="N49" s="82">
        <f>M49+21879168</f>
        <v>22089168</v>
      </c>
      <c r="O49" s="82">
        <f>N49</f>
        <v>22089168</v>
      </c>
      <c r="P49" s="19"/>
    </row>
    <row r="50" spans="3:16" ht="19.5" customHeight="1" x14ac:dyDescent="0.25">
      <c r="C50" s="116" t="s">
        <v>208</v>
      </c>
      <c r="D50" s="117"/>
      <c r="E50" s="117"/>
      <c r="F50" s="118"/>
      <c r="G50" s="86" t="s">
        <v>23</v>
      </c>
      <c r="H50" s="87">
        <v>111</v>
      </c>
      <c r="I50" s="87">
        <v>266</v>
      </c>
      <c r="J50" s="82">
        <f>SUM(K50:M50)</f>
        <v>5000</v>
      </c>
      <c r="K50" s="82">
        <v>5000</v>
      </c>
      <c r="L50" s="82"/>
      <c r="M50" s="82"/>
      <c r="N50" s="82">
        <f>K50</f>
        <v>5000</v>
      </c>
      <c r="O50" s="82">
        <f t="shared" ref="O50:O51" si="8">N50</f>
        <v>5000</v>
      </c>
      <c r="P50" s="19"/>
    </row>
    <row r="51" spans="3:16" ht="26.45" customHeight="1" x14ac:dyDescent="0.25">
      <c r="C51" s="126" t="s">
        <v>24</v>
      </c>
      <c r="D51" s="126"/>
      <c r="E51" s="126"/>
      <c r="F51" s="126"/>
      <c r="G51" s="86" t="s">
        <v>59</v>
      </c>
      <c r="H51" s="87">
        <v>119</v>
      </c>
      <c r="I51" s="87">
        <v>213</v>
      </c>
      <c r="J51" s="82">
        <f>SUM(K51:M51)</f>
        <v>6690231.4400000004</v>
      </c>
      <c r="K51" s="82">
        <f>6607509+19302.44</f>
        <v>6626811.4400000004</v>
      </c>
      <c r="L51" s="82"/>
      <c r="M51" s="82">
        <v>63420</v>
      </c>
      <c r="N51" s="82">
        <f>M51+6607509</f>
        <v>6670929</v>
      </c>
      <c r="O51" s="82">
        <f t="shared" si="8"/>
        <v>6670929</v>
      </c>
      <c r="P51" s="19"/>
    </row>
    <row r="52" spans="3:16" ht="29.25" customHeight="1" x14ac:dyDescent="0.25">
      <c r="C52" s="119" t="s">
        <v>58</v>
      </c>
      <c r="D52" s="120"/>
      <c r="E52" s="120"/>
      <c r="F52" s="121"/>
      <c r="G52" s="7" t="s">
        <v>25</v>
      </c>
      <c r="H52" s="6">
        <v>113</v>
      </c>
      <c r="I52" s="6" t="s">
        <v>9</v>
      </c>
      <c r="J52" s="19" t="s">
        <v>9</v>
      </c>
      <c r="K52" s="19"/>
      <c r="L52" s="19" t="s">
        <v>9</v>
      </c>
      <c r="M52" s="19" t="s">
        <v>9</v>
      </c>
      <c r="N52" s="19"/>
      <c r="O52" s="19"/>
      <c r="P52" s="19" t="s">
        <v>9</v>
      </c>
    </row>
    <row r="53" spans="3:16" ht="32.25" customHeight="1" x14ac:dyDescent="0.25">
      <c r="C53" s="136" t="s">
        <v>231</v>
      </c>
      <c r="D53" s="136"/>
      <c r="E53" s="136"/>
      <c r="F53" s="136"/>
      <c r="G53" s="7" t="s">
        <v>230</v>
      </c>
      <c r="H53" s="6">
        <v>112</v>
      </c>
      <c r="I53" s="6">
        <v>212</v>
      </c>
      <c r="J53" s="19">
        <f>SUM(K53:M53)</f>
        <v>0</v>
      </c>
      <c r="K53" s="19"/>
      <c r="L53" s="19"/>
      <c r="M53" s="19"/>
      <c r="N53" s="19"/>
      <c r="O53" s="19"/>
      <c r="P53" s="19"/>
    </row>
    <row r="54" spans="3:16" ht="20.25" customHeight="1" x14ac:dyDescent="0.25">
      <c r="C54" s="119" t="s">
        <v>60</v>
      </c>
      <c r="D54" s="120"/>
      <c r="E54" s="120"/>
      <c r="F54" s="121"/>
      <c r="G54" s="7" t="s">
        <v>61</v>
      </c>
      <c r="H54" s="6">
        <v>119</v>
      </c>
      <c r="I54" s="6" t="s">
        <v>9</v>
      </c>
      <c r="J54" s="19" t="s">
        <v>9</v>
      </c>
      <c r="K54" s="19" t="s">
        <v>9</v>
      </c>
      <c r="L54" s="19" t="s">
        <v>9</v>
      </c>
      <c r="M54" s="19" t="s">
        <v>9</v>
      </c>
      <c r="N54" s="19" t="s">
        <v>9</v>
      </c>
      <c r="O54" s="19" t="s">
        <v>9</v>
      </c>
      <c r="P54" s="19" t="s">
        <v>9</v>
      </c>
    </row>
    <row r="55" spans="3:16" ht="20.25" customHeight="1" x14ac:dyDescent="0.25">
      <c r="C55" s="119" t="s">
        <v>62</v>
      </c>
      <c r="D55" s="120"/>
      <c r="E55" s="120"/>
      <c r="F55" s="121"/>
      <c r="G55" s="7" t="s">
        <v>63</v>
      </c>
      <c r="H55" s="6">
        <v>119</v>
      </c>
      <c r="I55" s="6" t="s">
        <v>9</v>
      </c>
      <c r="J55" s="19" t="s">
        <v>9</v>
      </c>
      <c r="K55" s="19" t="s">
        <v>9</v>
      </c>
      <c r="L55" s="19" t="s">
        <v>9</v>
      </c>
      <c r="M55" s="19" t="s">
        <v>9</v>
      </c>
      <c r="N55" s="19" t="s">
        <v>9</v>
      </c>
      <c r="O55" s="19" t="s">
        <v>9</v>
      </c>
      <c r="P55" s="19" t="s">
        <v>9</v>
      </c>
    </row>
    <row r="56" spans="3:16" ht="24.75" customHeight="1" x14ac:dyDescent="0.25">
      <c r="C56" s="119" t="s">
        <v>65</v>
      </c>
      <c r="D56" s="120"/>
      <c r="E56" s="120"/>
      <c r="F56" s="121"/>
      <c r="G56" s="7" t="s">
        <v>64</v>
      </c>
      <c r="H56" s="6">
        <v>131</v>
      </c>
      <c r="I56" s="6" t="s">
        <v>9</v>
      </c>
      <c r="J56" s="19" t="s">
        <v>9</v>
      </c>
      <c r="K56" s="19" t="s">
        <v>9</v>
      </c>
      <c r="L56" s="19" t="s">
        <v>9</v>
      </c>
      <c r="M56" s="19" t="s">
        <v>9</v>
      </c>
      <c r="N56" s="19" t="s">
        <v>9</v>
      </c>
      <c r="O56" s="19" t="s">
        <v>9</v>
      </c>
      <c r="P56" s="19" t="s">
        <v>9</v>
      </c>
    </row>
    <row r="57" spans="3:16" ht="24.75" customHeight="1" x14ac:dyDescent="0.25">
      <c r="C57" s="119" t="s">
        <v>66</v>
      </c>
      <c r="D57" s="120"/>
      <c r="E57" s="120"/>
      <c r="F57" s="121"/>
      <c r="G57" s="7" t="s">
        <v>67</v>
      </c>
      <c r="H57" s="6">
        <v>134</v>
      </c>
      <c r="I57" s="6" t="s">
        <v>9</v>
      </c>
      <c r="J57" s="19" t="s">
        <v>9</v>
      </c>
      <c r="K57" s="19" t="s">
        <v>9</v>
      </c>
      <c r="L57" s="19" t="s">
        <v>9</v>
      </c>
      <c r="M57" s="19" t="s">
        <v>9</v>
      </c>
      <c r="N57" s="19" t="s">
        <v>9</v>
      </c>
      <c r="O57" s="19" t="s">
        <v>9</v>
      </c>
      <c r="P57" s="19" t="s">
        <v>9</v>
      </c>
    </row>
    <row r="58" spans="3:16" ht="32.25" customHeight="1" x14ac:dyDescent="0.25">
      <c r="C58" s="119" t="s">
        <v>68</v>
      </c>
      <c r="D58" s="120"/>
      <c r="E58" s="120"/>
      <c r="F58" s="121"/>
      <c r="G58" s="7" t="s">
        <v>69</v>
      </c>
      <c r="H58" s="6">
        <v>139</v>
      </c>
      <c r="I58" s="6" t="s">
        <v>9</v>
      </c>
      <c r="J58" s="19" t="s">
        <v>9</v>
      </c>
      <c r="K58" s="19" t="s">
        <v>9</v>
      </c>
      <c r="L58" s="19" t="s">
        <v>9</v>
      </c>
      <c r="M58" s="19" t="s">
        <v>9</v>
      </c>
      <c r="N58" s="19" t="s">
        <v>9</v>
      </c>
      <c r="O58" s="19" t="s">
        <v>9</v>
      </c>
      <c r="P58" s="19" t="s">
        <v>9</v>
      </c>
    </row>
    <row r="59" spans="3:16" ht="15.75" customHeight="1" x14ac:dyDescent="0.25">
      <c r="C59" s="119" t="s">
        <v>70</v>
      </c>
      <c r="D59" s="120"/>
      <c r="E59" s="120"/>
      <c r="F59" s="121"/>
      <c r="G59" s="7" t="s">
        <v>71</v>
      </c>
      <c r="H59" s="6">
        <v>139</v>
      </c>
      <c r="I59" s="6" t="s">
        <v>9</v>
      </c>
      <c r="J59" s="19" t="s">
        <v>9</v>
      </c>
      <c r="K59" s="19" t="s">
        <v>9</v>
      </c>
      <c r="L59" s="19" t="s">
        <v>9</v>
      </c>
      <c r="M59" s="19" t="s">
        <v>9</v>
      </c>
      <c r="N59" s="19" t="s">
        <v>9</v>
      </c>
      <c r="O59" s="19" t="s">
        <v>9</v>
      </c>
      <c r="P59" s="19" t="s">
        <v>9</v>
      </c>
    </row>
    <row r="60" spans="3:16" ht="18.75" customHeight="1" x14ac:dyDescent="0.25">
      <c r="C60" s="119" t="s">
        <v>72</v>
      </c>
      <c r="D60" s="120"/>
      <c r="E60" s="120"/>
      <c r="F60" s="121"/>
      <c r="G60" s="7" t="s">
        <v>73</v>
      </c>
      <c r="H60" s="6">
        <v>139</v>
      </c>
      <c r="I60" s="6" t="s">
        <v>9</v>
      </c>
      <c r="J60" s="19" t="s">
        <v>9</v>
      </c>
      <c r="K60" s="19" t="s">
        <v>9</v>
      </c>
      <c r="L60" s="19" t="s">
        <v>9</v>
      </c>
      <c r="M60" s="19" t="s">
        <v>9</v>
      </c>
      <c r="N60" s="19" t="s">
        <v>9</v>
      </c>
      <c r="O60" s="19" t="s">
        <v>9</v>
      </c>
      <c r="P60" s="19" t="s">
        <v>9</v>
      </c>
    </row>
    <row r="61" spans="3:16" ht="18.75" customHeight="1" x14ac:dyDescent="0.25">
      <c r="C61" s="119" t="s">
        <v>74</v>
      </c>
      <c r="D61" s="120"/>
      <c r="E61" s="120"/>
      <c r="F61" s="121"/>
      <c r="G61" s="7" t="s">
        <v>26</v>
      </c>
      <c r="H61" s="6">
        <v>300</v>
      </c>
      <c r="I61" s="6" t="s">
        <v>9</v>
      </c>
      <c r="J61" s="19" t="s">
        <v>9</v>
      </c>
      <c r="K61" s="19" t="s">
        <v>9</v>
      </c>
      <c r="L61" s="19" t="s">
        <v>9</v>
      </c>
      <c r="M61" s="19" t="s">
        <v>9</v>
      </c>
      <c r="N61" s="19" t="s">
        <v>9</v>
      </c>
      <c r="O61" s="19" t="s">
        <v>9</v>
      </c>
      <c r="P61" s="19" t="s">
        <v>9</v>
      </c>
    </row>
    <row r="62" spans="3:16" ht="28.5" customHeight="1" x14ac:dyDescent="0.25">
      <c r="C62" s="119" t="s">
        <v>75</v>
      </c>
      <c r="D62" s="120"/>
      <c r="E62" s="120"/>
      <c r="F62" s="121"/>
      <c r="G62" s="7" t="s">
        <v>27</v>
      </c>
      <c r="H62" s="6">
        <v>320</v>
      </c>
      <c r="I62" s="6" t="s">
        <v>9</v>
      </c>
      <c r="J62" s="19" t="s">
        <v>9</v>
      </c>
      <c r="K62" s="19" t="s">
        <v>9</v>
      </c>
      <c r="L62" s="19" t="s">
        <v>9</v>
      </c>
      <c r="M62" s="19" t="s">
        <v>9</v>
      </c>
      <c r="N62" s="19" t="s">
        <v>9</v>
      </c>
      <c r="O62" s="19" t="s">
        <v>9</v>
      </c>
      <c r="P62" s="19" t="s">
        <v>9</v>
      </c>
    </row>
    <row r="63" spans="3:16" ht="26.25" customHeight="1" x14ac:dyDescent="0.25">
      <c r="C63" s="119" t="s">
        <v>76</v>
      </c>
      <c r="D63" s="120"/>
      <c r="E63" s="120"/>
      <c r="F63" s="121"/>
      <c r="G63" s="7" t="s">
        <v>77</v>
      </c>
      <c r="H63" s="6">
        <v>321</v>
      </c>
      <c r="I63" s="6" t="s">
        <v>9</v>
      </c>
      <c r="J63" s="19" t="s">
        <v>9</v>
      </c>
      <c r="K63" s="19" t="s">
        <v>9</v>
      </c>
      <c r="L63" s="19" t="s">
        <v>9</v>
      </c>
      <c r="M63" s="19" t="s">
        <v>9</v>
      </c>
      <c r="N63" s="19" t="s">
        <v>9</v>
      </c>
      <c r="O63" s="19" t="s">
        <v>9</v>
      </c>
      <c r="P63" s="19" t="s">
        <v>9</v>
      </c>
    </row>
    <row r="64" spans="3:16" ht="31.5" customHeight="1" x14ac:dyDescent="0.25">
      <c r="C64" s="119" t="s">
        <v>78</v>
      </c>
      <c r="D64" s="120"/>
      <c r="E64" s="120"/>
      <c r="F64" s="121"/>
      <c r="G64" s="7" t="s">
        <v>28</v>
      </c>
      <c r="H64" s="6">
        <v>340</v>
      </c>
      <c r="I64" s="6" t="s">
        <v>9</v>
      </c>
      <c r="J64" s="19" t="s">
        <v>9</v>
      </c>
      <c r="K64" s="19" t="s">
        <v>9</v>
      </c>
      <c r="L64" s="19" t="s">
        <v>9</v>
      </c>
      <c r="M64" s="19" t="s">
        <v>9</v>
      </c>
      <c r="N64" s="19" t="s">
        <v>9</v>
      </c>
      <c r="O64" s="19" t="s">
        <v>9</v>
      </c>
      <c r="P64" s="19" t="s">
        <v>9</v>
      </c>
    </row>
    <row r="65" spans="3:20" ht="51.75" customHeight="1" x14ac:dyDescent="0.25">
      <c r="C65" s="119" t="s">
        <v>79</v>
      </c>
      <c r="D65" s="120"/>
      <c r="E65" s="120"/>
      <c r="F65" s="121"/>
      <c r="G65" s="7" t="s">
        <v>29</v>
      </c>
      <c r="H65" s="6">
        <v>350</v>
      </c>
      <c r="I65" s="6" t="s">
        <v>9</v>
      </c>
      <c r="J65" s="19" t="s">
        <v>9</v>
      </c>
      <c r="K65" s="19" t="s">
        <v>9</v>
      </c>
      <c r="L65" s="19" t="s">
        <v>9</v>
      </c>
      <c r="M65" s="19" t="s">
        <v>9</v>
      </c>
      <c r="N65" s="19" t="s">
        <v>9</v>
      </c>
      <c r="O65" s="19" t="s">
        <v>9</v>
      </c>
      <c r="P65" s="19" t="s">
        <v>9</v>
      </c>
    </row>
    <row r="66" spans="3:20" ht="30.75" customHeight="1" x14ac:dyDescent="0.25">
      <c r="C66" s="119" t="s">
        <v>80</v>
      </c>
      <c r="D66" s="120"/>
      <c r="E66" s="120"/>
      <c r="F66" s="121"/>
      <c r="G66" s="7" t="s">
        <v>81</v>
      </c>
      <c r="H66" s="6">
        <v>360</v>
      </c>
      <c r="I66" s="6" t="s">
        <v>9</v>
      </c>
      <c r="J66" s="19" t="s">
        <v>9</v>
      </c>
      <c r="K66" s="19" t="s">
        <v>9</v>
      </c>
      <c r="L66" s="19" t="s">
        <v>9</v>
      </c>
      <c r="M66" s="19" t="s">
        <v>9</v>
      </c>
      <c r="N66" s="19" t="s">
        <v>9</v>
      </c>
      <c r="O66" s="19" t="s">
        <v>9</v>
      </c>
      <c r="P66" s="19" t="s">
        <v>9</v>
      </c>
    </row>
    <row r="67" spans="3:20" ht="20.25" customHeight="1" x14ac:dyDescent="0.25">
      <c r="C67" s="126" t="s">
        <v>222</v>
      </c>
      <c r="D67" s="126"/>
      <c r="E67" s="126"/>
      <c r="F67" s="126"/>
      <c r="G67" s="86" t="s">
        <v>31</v>
      </c>
      <c r="H67" s="87">
        <v>850</v>
      </c>
      <c r="I67" s="87"/>
      <c r="J67" s="81">
        <f>J68+J69+J70+J71+J72</f>
        <v>210000</v>
      </c>
      <c r="K67" s="81">
        <f>K68+K69+K70+K71+K72</f>
        <v>200000</v>
      </c>
      <c r="L67" s="81">
        <f t="shared" ref="L67:P67" si="9">L68+L69+L70+L71+L72</f>
        <v>0</v>
      </c>
      <c r="M67" s="81">
        <f t="shared" si="9"/>
        <v>10000</v>
      </c>
      <c r="N67" s="81">
        <f t="shared" si="9"/>
        <v>210000</v>
      </c>
      <c r="O67" s="81">
        <f t="shared" si="9"/>
        <v>210000</v>
      </c>
      <c r="P67" s="22">
        <f t="shared" si="9"/>
        <v>0</v>
      </c>
    </row>
    <row r="68" spans="3:20" ht="17.25" customHeight="1" x14ac:dyDescent="0.25">
      <c r="C68" s="126" t="s">
        <v>82</v>
      </c>
      <c r="D68" s="126"/>
      <c r="E68" s="126"/>
      <c r="F68" s="126"/>
      <c r="G68" s="86" t="s">
        <v>83</v>
      </c>
      <c r="H68" s="87">
        <v>851</v>
      </c>
      <c r="I68" s="87">
        <v>291</v>
      </c>
      <c r="J68" s="82">
        <f>SUM(K68:M68)</f>
        <v>195000</v>
      </c>
      <c r="K68" s="82">
        <v>195000</v>
      </c>
      <c r="L68" s="82"/>
      <c r="M68" s="82"/>
      <c r="N68" s="82">
        <v>195000</v>
      </c>
      <c r="O68" s="82">
        <f>N68</f>
        <v>195000</v>
      </c>
      <c r="P68" s="19"/>
      <c r="Q68" s="163"/>
      <c r="R68" s="166"/>
      <c r="S68" s="166"/>
      <c r="T68" s="166"/>
    </row>
    <row r="69" spans="3:20" ht="33.75" customHeight="1" x14ac:dyDescent="0.25">
      <c r="C69" s="126" t="s">
        <v>237</v>
      </c>
      <c r="D69" s="126"/>
      <c r="E69" s="126"/>
      <c r="F69" s="126"/>
      <c r="G69" s="86" t="s">
        <v>84</v>
      </c>
      <c r="H69" s="87">
        <v>831</v>
      </c>
      <c r="I69" s="87">
        <v>297</v>
      </c>
      <c r="J69" s="82">
        <f t="shared" ref="J69" si="10">SUM(K69:M69)</f>
        <v>5000</v>
      </c>
      <c r="K69" s="82"/>
      <c r="L69" s="82"/>
      <c r="M69" s="82">
        <v>5000</v>
      </c>
      <c r="N69" s="82">
        <v>5000</v>
      </c>
      <c r="O69" s="82">
        <f t="shared" ref="O69:O70" si="11">N69</f>
        <v>5000</v>
      </c>
      <c r="P69" s="19"/>
      <c r="Q69" s="59"/>
    </row>
    <row r="70" spans="3:20" ht="25.5" customHeight="1" x14ac:dyDescent="0.25">
      <c r="C70" s="126" t="s">
        <v>223</v>
      </c>
      <c r="D70" s="126"/>
      <c r="E70" s="126"/>
      <c r="F70" s="126"/>
      <c r="G70" s="86" t="s">
        <v>85</v>
      </c>
      <c r="H70" s="87">
        <v>853</v>
      </c>
      <c r="I70" s="87">
        <v>292</v>
      </c>
      <c r="J70" s="82">
        <f>SUM(K70:M70)</f>
        <v>10000</v>
      </c>
      <c r="K70" s="82">
        <v>5000</v>
      </c>
      <c r="L70" s="82"/>
      <c r="M70" s="82">
        <v>5000</v>
      </c>
      <c r="N70" s="82">
        <v>10000</v>
      </c>
      <c r="O70" s="82">
        <f t="shared" si="11"/>
        <v>10000</v>
      </c>
      <c r="P70" s="19"/>
    </row>
    <row r="71" spans="3:20" ht="21" customHeight="1" x14ac:dyDescent="0.25">
      <c r="C71" s="119" t="s">
        <v>173</v>
      </c>
      <c r="D71" s="120"/>
      <c r="E71" s="120"/>
      <c r="F71" s="121"/>
      <c r="G71" s="7" t="s">
        <v>33</v>
      </c>
      <c r="H71" s="6" t="s">
        <v>9</v>
      </c>
      <c r="I71" s="6" t="s">
        <v>9</v>
      </c>
      <c r="J71" s="19">
        <f>SUM(K71:M71)</f>
        <v>0</v>
      </c>
      <c r="K71" s="19"/>
      <c r="L71" s="19"/>
      <c r="M71" s="19"/>
      <c r="N71" s="19"/>
      <c r="O71" s="19"/>
      <c r="P71" s="19"/>
    </row>
    <row r="72" spans="3:20" ht="25.5" customHeight="1" x14ac:dyDescent="0.25">
      <c r="C72" s="119" t="s">
        <v>86</v>
      </c>
      <c r="D72" s="120"/>
      <c r="E72" s="120"/>
      <c r="F72" s="121"/>
      <c r="G72" s="7" t="s">
        <v>39</v>
      </c>
      <c r="H72" s="6">
        <v>810</v>
      </c>
      <c r="I72" s="6" t="s">
        <v>9</v>
      </c>
      <c r="J72" s="19">
        <f>SUM(K72:M72)</f>
        <v>0</v>
      </c>
      <c r="K72" s="19"/>
      <c r="L72" s="19"/>
      <c r="M72" s="19"/>
      <c r="N72" s="19"/>
      <c r="O72" s="19"/>
      <c r="P72" s="19"/>
    </row>
    <row r="73" spans="3:20" ht="19.5" customHeight="1" x14ac:dyDescent="0.25">
      <c r="C73" s="119" t="s">
        <v>87</v>
      </c>
      <c r="D73" s="120"/>
      <c r="E73" s="120"/>
      <c r="F73" s="121"/>
      <c r="G73" s="7" t="s">
        <v>40</v>
      </c>
      <c r="H73" s="6">
        <v>862</v>
      </c>
      <c r="I73" s="6" t="s">
        <v>9</v>
      </c>
      <c r="J73" s="19" t="s">
        <v>9</v>
      </c>
      <c r="K73" s="19" t="s">
        <v>9</v>
      </c>
      <c r="L73" s="19" t="s">
        <v>9</v>
      </c>
      <c r="M73" s="19" t="s">
        <v>9</v>
      </c>
      <c r="N73" s="19" t="s">
        <v>9</v>
      </c>
      <c r="O73" s="19" t="s">
        <v>9</v>
      </c>
      <c r="P73" s="19" t="s">
        <v>9</v>
      </c>
    </row>
    <row r="74" spans="3:20" ht="40.5" customHeight="1" x14ac:dyDescent="0.25">
      <c r="C74" s="119" t="s">
        <v>88</v>
      </c>
      <c r="D74" s="120"/>
      <c r="E74" s="120"/>
      <c r="F74" s="121"/>
      <c r="G74" s="7" t="s">
        <v>41</v>
      </c>
      <c r="H74" s="6">
        <v>863</v>
      </c>
      <c r="I74" s="6" t="s">
        <v>9</v>
      </c>
      <c r="J74" s="19" t="s">
        <v>9</v>
      </c>
      <c r="K74" s="19" t="s">
        <v>9</v>
      </c>
      <c r="L74" s="19" t="s">
        <v>9</v>
      </c>
      <c r="M74" s="19" t="s">
        <v>9</v>
      </c>
      <c r="N74" s="19" t="s">
        <v>9</v>
      </c>
      <c r="O74" s="19" t="s">
        <v>9</v>
      </c>
      <c r="P74" s="19" t="s">
        <v>9</v>
      </c>
    </row>
    <row r="75" spans="3:20" ht="18" customHeight="1" x14ac:dyDescent="0.25">
      <c r="C75" s="119" t="s">
        <v>89</v>
      </c>
      <c r="D75" s="120"/>
      <c r="E75" s="120"/>
      <c r="F75" s="121"/>
      <c r="G75" s="7" t="s">
        <v>90</v>
      </c>
      <c r="H75" s="6" t="s">
        <v>9</v>
      </c>
      <c r="I75" s="6"/>
      <c r="J75" s="22">
        <f>SUM(K75:M75)</f>
        <v>0</v>
      </c>
      <c r="K75" s="22">
        <f>K76</f>
        <v>0</v>
      </c>
      <c r="L75" s="22">
        <f t="shared" ref="L75:P75" si="12">L76</f>
        <v>0</v>
      </c>
      <c r="M75" s="22">
        <f t="shared" si="12"/>
        <v>0</v>
      </c>
      <c r="N75" s="22">
        <f t="shared" si="12"/>
        <v>0</v>
      </c>
      <c r="O75" s="22">
        <f t="shared" si="12"/>
        <v>0</v>
      </c>
      <c r="P75" s="22">
        <f t="shared" si="12"/>
        <v>0</v>
      </c>
    </row>
    <row r="76" spans="3:20" ht="36.75" customHeight="1" x14ac:dyDescent="0.25">
      <c r="C76" s="136" t="s">
        <v>30</v>
      </c>
      <c r="D76" s="136"/>
      <c r="E76" s="136"/>
      <c r="F76" s="136"/>
      <c r="G76" s="7" t="s">
        <v>91</v>
      </c>
      <c r="H76" s="6">
        <v>831</v>
      </c>
      <c r="I76" s="6"/>
      <c r="J76" s="19">
        <f>SUM(K76:M76)</f>
        <v>0</v>
      </c>
      <c r="K76" s="19"/>
      <c r="L76" s="19"/>
      <c r="M76" s="19"/>
      <c r="N76" s="19"/>
      <c r="O76" s="19"/>
      <c r="P76" s="19"/>
    </row>
    <row r="77" spans="3:20" ht="21" customHeight="1" x14ac:dyDescent="0.25">
      <c r="C77" s="156" t="s">
        <v>32</v>
      </c>
      <c r="D77" s="156"/>
      <c r="E77" s="156"/>
      <c r="F77" s="156"/>
      <c r="G77" s="83" t="s">
        <v>92</v>
      </c>
      <c r="H77" s="84" t="s">
        <v>9</v>
      </c>
      <c r="I77" s="84"/>
      <c r="J77" s="85">
        <f>J81+J89</f>
        <v>2034823.18</v>
      </c>
      <c r="K77" s="85">
        <f>K81+K89</f>
        <v>1762876.74</v>
      </c>
      <c r="L77" s="85">
        <f t="shared" ref="L77:P77" si="13">L81+L89</f>
        <v>0</v>
      </c>
      <c r="M77" s="85">
        <f t="shared" si="13"/>
        <v>271946.44</v>
      </c>
      <c r="N77" s="85">
        <f t="shared" si="13"/>
        <v>1975580</v>
      </c>
      <c r="O77" s="85">
        <f t="shared" si="13"/>
        <v>1975580</v>
      </c>
      <c r="P77" s="85">
        <f t="shared" si="13"/>
        <v>0</v>
      </c>
    </row>
    <row r="78" spans="3:20" ht="29.25" customHeight="1" x14ac:dyDescent="0.25">
      <c r="C78" s="119" t="s">
        <v>93</v>
      </c>
      <c r="D78" s="120"/>
      <c r="E78" s="120"/>
      <c r="F78" s="121"/>
      <c r="G78" s="7" t="s">
        <v>94</v>
      </c>
      <c r="H78" s="6">
        <v>241</v>
      </c>
      <c r="I78" s="6" t="s">
        <v>9</v>
      </c>
      <c r="J78" s="19" t="s">
        <v>9</v>
      </c>
      <c r="K78" s="19" t="s">
        <v>9</v>
      </c>
      <c r="L78" s="19" t="s">
        <v>9</v>
      </c>
      <c r="M78" s="19" t="s">
        <v>9</v>
      </c>
      <c r="N78" s="19" t="s">
        <v>9</v>
      </c>
      <c r="O78" s="19" t="s">
        <v>9</v>
      </c>
      <c r="P78" s="19" t="s">
        <v>9</v>
      </c>
    </row>
    <row r="79" spans="3:20" ht="27" customHeight="1" x14ac:dyDescent="0.25">
      <c r="C79" s="119" t="s">
        <v>212</v>
      </c>
      <c r="D79" s="120"/>
      <c r="E79" s="120"/>
      <c r="F79" s="121"/>
      <c r="G79" s="7" t="s">
        <v>95</v>
      </c>
      <c r="H79" s="6">
        <v>242</v>
      </c>
      <c r="I79" s="6" t="s">
        <v>9</v>
      </c>
      <c r="J79" s="19" t="s">
        <v>9</v>
      </c>
      <c r="K79" s="19" t="s">
        <v>9</v>
      </c>
      <c r="L79" s="19" t="s">
        <v>9</v>
      </c>
      <c r="M79" s="19" t="s">
        <v>9</v>
      </c>
      <c r="N79" s="19" t="s">
        <v>9</v>
      </c>
      <c r="O79" s="19" t="s">
        <v>9</v>
      </c>
      <c r="P79" s="19" t="s">
        <v>9</v>
      </c>
    </row>
    <row r="80" spans="3:20" ht="33.75" customHeight="1" x14ac:dyDescent="0.25">
      <c r="C80" s="119" t="s">
        <v>96</v>
      </c>
      <c r="D80" s="120"/>
      <c r="E80" s="120"/>
      <c r="F80" s="121"/>
      <c r="G80" s="7" t="s">
        <v>97</v>
      </c>
      <c r="H80" s="6">
        <v>243</v>
      </c>
      <c r="I80" s="6" t="s">
        <v>9</v>
      </c>
      <c r="J80" s="19" t="s">
        <v>9</v>
      </c>
      <c r="K80" s="19" t="s">
        <v>9</v>
      </c>
      <c r="L80" s="19" t="s">
        <v>9</v>
      </c>
      <c r="M80" s="19" t="s">
        <v>9</v>
      </c>
      <c r="N80" s="19" t="s">
        <v>9</v>
      </c>
      <c r="O80" s="19" t="s">
        <v>9</v>
      </c>
      <c r="P80" s="19" t="s">
        <v>9</v>
      </c>
    </row>
    <row r="81" spans="3:18" ht="21.75" customHeight="1" x14ac:dyDescent="0.25">
      <c r="C81" s="112" t="s">
        <v>98</v>
      </c>
      <c r="D81" s="113"/>
      <c r="E81" s="113"/>
      <c r="F81" s="114"/>
      <c r="G81" s="86" t="s">
        <v>99</v>
      </c>
      <c r="H81" s="87">
        <v>244</v>
      </c>
      <c r="I81" s="87"/>
      <c r="J81" s="81">
        <f t="shared" ref="J81:J91" si="14">SUM(K81:M81)</f>
        <v>2034823.18</v>
      </c>
      <c r="K81" s="81">
        <f>SUM(K82:K88)</f>
        <v>1762876.74</v>
      </c>
      <c r="L81" s="81">
        <f>SUM(L82:L88)</f>
        <v>0</v>
      </c>
      <c r="M81" s="81">
        <f t="shared" ref="M81:P81" si="15">SUM(M82:M88)</f>
        <v>271946.44</v>
      </c>
      <c r="N81" s="81">
        <f t="shared" si="15"/>
        <v>1975580</v>
      </c>
      <c r="O81" s="81">
        <f t="shared" si="15"/>
        <v>1975580</v>
      </c>
      <c r="P81" s="22">
        <f t="shared" si="15"/>
        <v>0</v>
      </c>
    </row>
    <row r="82" spans="3:18" ht="17.100000000000001" customHeight="1" x14ac:dyDescent="0.25">
      <c r="C82" s="155" t="s">
        <v>34</v>
      </c>
      <c r="D82" s="155"/>
      <c r="E82" s="155"/>
      <c r="F82" s="155"/>
      <c r="G82" s="86" t="s">
        <v>100</v>
      </c>
      <c r="H82" s="87">
        <v>244</v>
      </c>
      <c r="I82" s="87">
        <v>221</v>
      </c>
      <c r="J82" s="82">
        <f t="shared" si="14"/>
        <v>62000</v>
      </c>
      <c r="K82" s="82">
        <v>14000</v>
      </c>
      <c r="L82" s="82"/>
      <c r="M82" s="82">
        <v>48000</v>
      </c>
      <c r="N82" s="82">
        <f>M82+K82</f>
        <v>62000</v>
      </c>
      <c r="O82" s="82">
        <f>N82</f>
        <v>62000</v>
      </c>
      <c r="P82" s="19"/>
    </row>
    <row r="83" spans="3:18" ht="17.100000000000001" customHeight="1" x14ac:dyDescent="0.25">
      <c r="C83" s="155" t="s">
        <v>35</v>
      </c>
      <c r="D83" s="155"/>
      <c r="E83" s="155"/>
      <c r="F83" s="155"/>
      <c r="G83" s="86" t="s">
        <v>101</v>
      </c>
      <c r="H83" s="87">
        <v>244</v>
      </c>
      <c r="I83" s="87">
        <v>222</v>
      </c>
      <c r="J83" s="82">
        <f t="shared" si="14"/>
        <v>0</v>
      </c>
      <c r="K83" s="82"/>
      <c r="L83" s="82"/>
      <c r="M83" s="82"/>
      <c r="N83" s="82"/>
      <c r="O83" s="82">
        <f t="shared" ref="O83:O88" si="16">N83</f>
        <v>0</v>
      </c>
      <c r="P83" s="19"/>
    </row>
    <row r="84" spans="3:18" ht="17.100000000000001" customHeight="1" x14ac:dyDescent="0.25">
      <c r="C84" s="155" t="s">
        <v>36</v>
      </c>
      <c r="D84" s="155"/>
      <c r="E84" s="155"/>
      <c r="F84" s="155"/>
      <c r="G84" s="86" t="s">
        <v>102</v>
      </c>
      <c r="H84" s="87">
        <v>244</v>
      </c>
      <c r="I84" s="87">
        <v>223</v>
      </c>
      <c r="J84" s="82">
        <f t="shared" si="14"/>
        <v>505000</v>
      </c>
      <c r="K84" s="82">
        <v>505000</v>
      </c>
      <c r="L84" s="82"/>
      <c r="M84" s="82">
        <v>0</v>
      </c>
      <c r="N84" s="82">
        <v>505000</v>
      </c>
      <c r="O84" s="82">
        <f t="shared" si="16"/>
        <v>505000</v>
      </c>
      <c r="P84" s="19"/>
    </row>
    <row r="85" spans="3:18" ht="17.100000000000001" customHeight="1" x14ac:dyDescent="0.25">
      <c r="C85" s="155" t="s">
        <v>37</v>
      </c>
      <c r="D85" s="155"/>
      <c r="E85" s="155"/>
      <c r="F85" s="155"/>
      <c r="G85" s="86" t="s">
        <v>103</v>
      </c>
      <c r="H85" s="87">
        <v>244</v>
      </c>
      <c r="I85" s="87">
        <v>225</v>
      </c>
      <c r="J85" s="82">
        <f t="shared" si="14"/>
        <v>325456.74</v>
      </c>
      <c r="K85" s="82">
        <f>250000+3876.74</f>
        <v>253876.74</v>
      </c>
      <c r="L85" s="82"/>
      <c r="M85" s="82">
        <f>66580+5000</f>
        <v>71580</v>
      </c>
      <c r="N85" s="82">
        <f>250000+66580</f>
        <v>316580</v>
      </c>
      <c r="O85" s="82">
        <f t="shared" si="16"/>
        <v>316580</v>
      </c>
      <c r="P85" s="19"/>
    </row>
    <row r="86" spans="3:18" ht="17.100000000000001" customHeight="1" x14ac:dyDescent="0.25">
      <c r="C86" s="155" t="s">
        <v>38</v>
      </c>
      <c r="D86" s="155"/>
      <c r="E86" s="155"/>
      <c r="F86" s="155"/>
      <c r="G86" s="86" t="s">
        <v>104</v>
      </c>
      <c r="H86" s="87">
        <v>244</v>
      </c>
      <c r="I86" s="87">
        <v>226</v>
      </c>
      <c r="J86" s="82">
        <f t="shared" si="14"/>
        <v>777366.44</v>
      </c>
      <c r="K86" s="82">
        <v>740000</v>
      </c>
      <c r="L86" s="82"/>
      <c r="M86" s="82">
        <f>22000+15366.44</f>
        <v>37366.44</v>
      </c>
      <c r="N86" s="82">
        <f>740000+22000</f>
        <v>762000</v>
      </c>
      <c r="O86" s="82">
        <f>N86</f>
        <v>762000</v>
      </c>
      <c r="P86" s="19"/>
    </row>
    <row r="87" spans="3:18" ht="17.100000000000001" customHeight="1" x14ac:dyDescent="0.25">
      <c r="C87" s="116" t="s">
        <v>182</v>
      </c>
      <c r="D87" s="117"/>
      <c r="E87" s="117"/>
      <c r="F87" s="118"/>
      <c r="G87" s="86" t="s">
        <v>165</v>
      </c>
      <c r="H87" s="87">
        <v>244</v>
      </c>
      <c r="I87" s="87">
        <v>310</v>
      </c>
      <c r="J87" s="82">
        <f t="shared" si="14"/>
        <v>190000</v>
      </c>
      <c r="K87" s="82">
        <v>150000</v>
      </c>
      <c r="L87" s="82"/>
      <c r="M87" s="82">
        <f>30000+10000</f>
        <v>40000</v>
      </c>
      <c r="N87" s="82">
        <f>150000+30000</f>
        <v>180000</v>
      </c>
      <c r="O87" s="82">
        <f t="shared" si="16"/>
        <v>180000</v>
      </c>
      <c r="P87" s="19"/>
    </row>
    <row r="88" spans="3:18" ht="17.100000000000001" customHeight="1" x14ac:dyDescent="0.25">
      <c r="C88" s="116" t="s">
        <v>164</v>
      </c>
      <c r="D88" s="117"/>
      <c r="E88" s="117"/>
      <c r="F88" s="118"/>
      <c r="G88" s="86" t="s">
        <v>183</v>
      </c>
      <c r="H88" s="87">
        <v>244</v>
      </c>
      <c r="I88" s="87" t="s">
        <v>166</v>
      </c>
      <c r="J88" s="82">
        <f t="shared" si="14"/>
        <v>175000</v>
      </c>
      <c r="K88" s="82">
        <v>100000</v>
      </c>
      <c r="L88" s="82"/>
      <c r="M88" s="82">
        <f>50000+25000</f>
        <v>75000</v>
      </c>
      <c r="N88" s="82">
        <f>100000+50000</f>
        <v>150000</v>
      </c>
      <c r="O88" s="82">
        <f t="shared" si="16"/>
        <v>150000</v>
      </c>
      <c r="P88" s="19"/>
      <c r="Q88" s="163" t="s">
        <v>186</v>
      </c>
      <c r="R88" s="164"/>
    </row>
    <row r="89" spans="3:18" ht="25.5" customHeight="1" x14ac:dyDescent="0.25">
      <c r="C89" s="136" t="s">
        <v>105</v>
      </c>
      <c r="D89" s="136"/>
      <c r="E89" s="136"/>
      <c r="F89" s="136"/>
      <c r="G89" s="7" t="s">
        <v>106</v>
      </c>
      <c r="H89" s="6">
        <v>400</v>
      </c>
      <c r="I89" s="6"/>
      <c r="J89" s="22">
        <f t="shared" si="14"/>
        <v>0</v>
      </c>
      <c r="K89" s="22">
        <f>K90+K91</f>
        <v>0</v>
      </c>
      <c r="L89" s="22">
        <f t="shared" ref="L89:P89" si="17">L90+L91</f>
        <v>0</v>
      </c>
      <c r="M89" s="22">
        <f t="shared" si="17"/>
        <v>0</v>
      </c>
      <c r="N89" s="22">
        <f t="shared" si="17"/>
        <v>0</v>
      </c>
      <c r="O89" s="22">
        <f t="shared" si="17"/>
        <v>0</v>
      </c>
      <c r="P89" s="22">
        <f t="shared" si="17"/>
        <v>0</v>
      </c>
    </row>
    <row r="90" spans="3:18" ht="30.75" customHeight="1" x14ac:dyDescent="0.25">
      <c r="C90" s="136" t="s">
        <v>107</v>
      </c>
      <c r="D90" s="136"/>
      <c r="E90" s="136"/>
      <c r="F90" s="136"/>
      <c r="G90" s="7" t="s">
        <v>100</v>
      </c>
      <c r="H90" s="6">
        <v>406</v>
      </c>
      <c r="I90" s="6"/>
      <c r="J90" s="19">
        <f t="shared" si="14"/>
        <v>0</v>
      </c>
      <c r="K90" s="19"/>
      <c r="L90" s="19"/>
      <c r="M90" s="19"/>
      <c r="N90" s="19"/>
      <c r="O90" s="19"/>
      <c r="P90" s="19"/>
    </row>
    <row r="91" spans="3:18" s="2" customFormat="1" ht="33.75" customHeight="1" x14ac:dyDescent="0.25">
      <c r="C91" s="136" t="s">
        <v>108</v>
      </c>
      <c r="D91" s="136"/>
      <c r="E91" s="136"/>
      <c r="F91" s="136"/>
      <c r="G91" s="17" t="s">
        <v>109</v>
      </c>
      <c r="H91" s="18">
        <v>407</v>
      </c>
      <c r="I91" s="18"/>
      <c r="J91" s="19">
        <f t="shared" si="14"/>
        <v>0</v>
      </c>
      <c r="K91" s="20"/>
      <c r="L91" s="20"/>
      <c r="M91" s="20"/>
      <c r="N91" s="20"/>
      <c r="O91" s="20"/>
      <c r="P91" s="20"/>
    </row>
    <row r="92" spans="3:18" s="2" customFormat="1" ht="21.75" customHeight="1" x14ac:dyDescent="0.25">
      <c r="C92" s="119" t="s">
        <v>119</v>
      </c>
      <c r="D92" s="120"/>
      <c r="E92" s="120"/>
      <c r="F92" s="121"/>
      <c r="G92" s="17" t="s">
        <v>120</v>
      </c>
      <c r="H92" s="18">
        <v>100</v>
      </c>
      <c r="I92" s="18" t="s">
        <v>9</v>
      </c>
      <c r="J92" s="20" t="s">
        <v>9</v>
      </c>
      <c r="K92" s="20" t="s">
        <v>9</v>
      </c>
      <c r="L92" s="20" t="s">
        <v>9</v>
      </c>
      <c r="M92" s="20" t="s">
        <v>9</v>
      </c>
      <c r="N92" s="20" t="s">
        <v>9</v>
      </c>
      <c r="O92" s="20" t="s">
        <v>9</v>
      </c>
      <c r="P92" s="20" t="s">
        <v>9</v>
      </c>
    </row>
    <row r="93" spans="3:18" s="2" customFormat="1" ht="16.5" customHeight="1" x14ac:dyDescent="0.25">
      <c r="C93" s="119" t="s">
        <v>121</v>
      </c>
      <c r="D93" s="120"/>
      <c r="E93" s="120"/>
      <c r="F93" s="121"/>
      <c r="G93" s="17" t="s">
        <v>122</v>
      </c>
      <c r="H93" s="18"/>
      <c r="I93" s="18" t="s">
        <v>9</v>
      </c>
      <c r="J93" s="20" t="s">
        <v>9</v>
      </c>
      <c r="K93" s="20" t="s">
        <v>9</v>
      </c>
      <c r="L93" s="20" t="s">
        <v>9</v>
      </c>
      <c r="M93" s="20" t="s">
        <v>9</v>
      </c>
      <c r="N93" s="20" t="s">
        <v>9</v>
      </c>
      <c r="O93" s="20" t="s">
        <v>9</v>
      </c>
      <c r="P93" s="20" t="s">
        <v>9</v>
      </c>
    </row>
    <row r="94" spans="3:18" s="2" customFormat="1" ht="19.5" customHeight="1" x14ac:dyDescent="0.25">
      <c r="C94" s="119" t="s">
        <v>123</v>
      </c>
      <c r="D94" s="120"/>
      <c r="E94" s="120"/>
      <c r="F94" s="121"/>
      <c r="G94" s="17" t="s">
        <v>124</v>
      </c>
      <c r="H94" s="18"/>
      <c r="I94" s="18" t="s">
        <v>9</v>
      </c>
      <c r="J94" s="20" t="s">
        <v>9</v>
      </c>
      <c r="K94" s="20" t="s">
        <v>9</v>
      </c>
      <c r="L94" s="20" t="s">
        <v>9</v>
      </c>
      <c r="M94" s="20" t="s">
        <v>9</v>
      </c>
      <c r="N94" s="20" t="s">
        <v>9</v>
      </c>
      <c r="O94" s="20" t="s">
        <v>9</v>
      </c>
      <c r="P94" s="20" t="s">
        <v>9</v>
      </c>
    </row>
    <row r="95" spans="3:18" x14ac:dyDescent="0.25">
      <c r="C95" s="150" t="s">
        <v>125</v>
      </c>
      <c r="D95" s="151"/>
      <c r="E95" s="151"/>
      <c r="F95" s="152"/>
      <c r="G95" s="7" t="s">
        <v>126</v>
      </c>
      <c r="H95" s="6"/>
      <c r="I95" s="6" t="s">
        <v>9</v>
      </c>
      <c r="J95" s="19" t="s">
        <v>9</v>
      </c>
      <c r="K95" s="19" t="s">
        <v>9</v>
      </c>
      <c r="L95" s="19" t="s">
        <v>9</v>
      </c>
      <c r="M95" s="19" t="s">
        <v>9</v>
      </c>
      <c r="N95" s="19" t="s">
        <v>9</v>
      </c>
      <c r="O95" s="19" t="s">
        <v>9</v>
      </c>
      <c r="P95" s="19" t="s">
        <v>9</v>
      </c>
    </row>
    <row r="96" spans="3:18" x14ac:dyDescent="0.25">
      <c r="C96" s="150" t="s">
        <v>127</v>
      </c>
      <c r="D96" s="151"/>
      <c r="E96" s="151"/>
      <c r="F96" s="152"/>
      <c r="G96" s="7" t="s">
        <v>128</v>
      </c>
      <c r="H96" s="6" t="s">
        <v>9</v>
      </c>
      <c r="I96" s="6" t="s">
        <v>9</v>
      </c>
      <c r="J96" s="19" t="s">
        <v>9</v>
      </c>
      <c r="K96" s="19" t="s">
        <v>9</v>
      </c>
      <c r="L96" s="19" t="s">
        <v>9</v>
      </c>
      <c r="M96" s="19" t="s">
        <v>9</v>
      </c>
      <c r="N96" s="19" t="s">
        <v>9</v>
      </c>
      <c r="O96" s="19" t="s">
        <v>9</v>
      </c>
      <c r="P96" s="19" t="s">
        <v>9</v>
      </c>
    </row>
    <row r="97" spans="2:16" x14ac:dyDescent="0.25">
      <c r="C97" s="150" t="s">
        <v>129</v>
      </c>
      <c r="D97" s="151"/>
      <c r="E97" s="151"/>
      <c r="F97" s="152"/>
      <c r="G97" s="7"/>
      <c r="H97" s="6"/>
      <c r="I97" s="6" t="s">
        <v>9</v>
      </c>
      <c r="J97" s="19" t="s">
        <v>9</v>
      </c>
      <c r="K97" s="19" t="s">
        <v>9</v>
      </c>
      <c r="L97" s="19" t="s">
        <v>9</v>
      </c>
      <c r="M97" s="19" t="s">
        <v>9</v>
      </c>
      <c r="N97" s="19" t="s">
        <v>9</v>
      </c>
      <c r="O97" s="19" t="s">
        <v>9</v>
      </c>
      <c r="P97" s="19" t="s">
        <v>9</v>
      </c>
    </row>
    <row r="98" spans="2:16" ht="8.25" customHeight="1" x14ac:dyDescent="0.25">
      <c r="C98" s="40"/>
      <c r="D98" s="40"/>
      <c r="E98" s="40"/>
      <c r="F98" s="40"/>
      <c r="G98" s="41"/>
      <c r="H98" s="40"/>
      <c r="I98" s="40"/>
      <c r="J98" s="40"/>
      <c r="K98" s="40"/>
      <c r="L98" s="40"/>
      <c r="M98" s="40"/>
      <c r="N98" s="40"/>
      <c r="O98" s="40"/>
      <c r="P98" s="40"/>
    </row>
    <row r="99" spans="2:16" s="3" customFormat="1" x14ac:dyDescent="0.25">
      <c r="J99" s="30"/>
      <c r="K99" s="30"/>
      <c r="L99" s="30"/>
      <c r="M99" s="30"/>
      <c r="N99" s="30"/>
      <c r="O99" s="30"/>
      <c r="P99" s="30"/>
    </row>
    <row r="100" spans="2:16" s="3" customFormat="1" ht="15.75" x14ac:dyDescent="0.25">
      <c r="B100" s="153" t="s">
        <v>234</v>
      </c>
      <c r="C100" s="153"/>
      <c r="D100" s="153"/>
      <c r="E100" s="153"/>
      <c r="F100" s="153"/>
      <c r="G100" s="153"/>
      <c r="H100" s="153"/>
      <c r="I100" s="153"/>
      <c r="J100" s="153"/>
      <c r="K100" s="153"/>
      <c r="L100" s="30"/>
      <c r="M100" s="30"/>
      <c r="N100" s="30"/>
      <c r="O100" s="30"/>
      <c r="P100" s="30"/>
    </row>
    <row r="101" spans="2:16" s="10" customFormat="1" ht="12.75" x14ac:dyDescent="0.2">
      <c r="C101" s="154" t="s">
        <v>213</v>
      </c>
      <c r="D101" s="154"/>
      <c r="E101" s="154"/>
      <c r="F101" s="154"/>
      <c r="G101" s="154"/>
      <c r="H101" s="154"/>
      <c r="I101" s="154"/>
      <c r="J101" s="154"/>
      <c r="K101" s="154"/>
      <c r="L101" s="51"/>
      <c r="M101" s="51"/>
      <c r="N101" s="51"/>
      <c r="O101" s="51"/>
      <c r="P101" s="51"/>
    </row>
    <row r="102" spans="2:16" s="3" customFormat="1" x14ac:dyDescent="0.25">
      <c r="J102" s="30"/>
      <c r="K102" s="30"/>
      <c r="L102" s="30"/>
      <c r="M102" s="30"/>
      <c r="N102" s="30"/>
      <c r="O102" s="30"/>
      <c r="P102" s="30"/>
    </row>
    <row r="103" spans="2:16" s="3" customFormat="1" ht="15.75" x14ac:dyDescent="0.25">
      <c r="B103" s="158"/>
      <c r="C103" s="158"/>
      <c r="D103" s="158"/>
      <c r="E103" s="158"/>
      <c r="F103" s="158"/>
      <c r="G103" s="158"/>
      <c r="H103" s="158"/>
      <c r="I103" s="158"/>
      <c r="J103" s="30"/>
      <c r="K103" s="30"/>
      <c r="L103" s="30"/>
      <c r="M103" s="30"/>
      <c r="N103" s="30"/>
      <c r="O103" s="30"/>
      <c r="P103" s="30"/>
    </row>
    <row r="104" spans="2:16" s="30" customFormat="1" ht="15.75" x14ac:dyDescent="0.25">
      <c r="B104" s="157" t="s">
        <v>235</v>
      </c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</row>
    <row r="105" spans="2:16" s="3" customFormat="1" ht="13.5" customHeight="1" x14ac:dyDescent="0.25">
      <c r="B105" s="10"/>
      <c r="C105" s="154" t="s">
        <v>214</v>
      </c>
      <c r="D105" s="154"/>
      <c r="E105" s="154"/>
      <c r="F105" s="154"/>
      <c r="G105" s="154"/>
      <c r="H105" s="154"/>
      <c r="I105" s="154"/>
      <c r="J105" s="154"/>
      <c r="K105" s="154"/>
      <c r="L105" s="30"/>
      <c r="M105" s="30"/>
      <c r="N105" s="30"/>
      <c r="O105" s="30"/>
      <c r="P105" s="30"/>
    </row>
    <row r="106" spans="2:16" s="3" customFormat="1" hidden="1" x14ac:dyDescent="0.25">
      <c r="J106" s="30"/>
      <c r="K106" s="30"/>
      <c r="L106" s="30"/>
      <c r="M106" s="30"/>
      <c r="N106" s="30"/>
      <c r="O106" s="30"/>
      <c r="P106" s="30"/>
    </row>
    <row r="107" spans="2:16" s="3" customFormat="1" x14ac:dyDescent="0.25">
      <c r="J107" s="30"/>
      <c r="K107" s="30"/>
      <c r="L107" s="30"/>
      <c r="M107" s="30"/>
      <c r="N107" s="30"/>
      <c r="O107" s="30"/>
      <c r="P107" s="30"/>
    </row>
    <row r="108" spans="2:16" s="3" customFormat="1" x14ac:dyDescent="0.25">
      <c r="J108" s="30"/>
      <c r="K108" s="30"/>
      <c r="L108" s="30"/>
      <c r="M108" s="30"/>
      <c r="N108" s="30"/>
      <c r="O108" s="30"/>
      <c r="P108" s="30"/>
    </row>
    <row r="109" spans="2:16" x14ac:dyDescent="0.25">
      <c r="C109" s="3"/>
      <c r="D109" s="3"/>
      <c r="E109" s="3"/>
      <c r="F109" s="3"/>
      <c r="G109" s="3"/>
      <c r="H109" s="3"/>
      <c r="I109" s="3"/>
      <c r="J109" s="30"/>
      <c r="K109" s="31"/>
      <c r="L109" s="30"/>
      <c r="M109" s="30"/>
      <c r="N109" s="30"/>
      <c r="O109" s="30"/>
      <c r="P109" s="30"/>
    </row>
  </sheetData>
  <mergeCells count="121">
    <mergeCell ref="Q33:Y33"/>
    <mergeCell ref="F24:K24"/>
    <mergeCell ref="C27:P27"/>
    <mergeCell ref="Q36:U36"/>
    <mergeCell ref="Q37:U37"/>
    <mergeCell ref="Q42:U42"/>
    <mergeCell ref="Q88:R88"/>
    <mergeCell ref="Q32:U32"/>
    <mergeCell ref="Q47:U48"/>
    <mergeCell ref="Q68:T68"/>
    <mergeCell ref="C87:F87"/>
    <mergeCell ref="C56:F56"/>
    <mergeCell ref="C57:F57"/>
    <mergeCell ref="C58:F58"/>
    <mergeCell ref="C80:F80"/>
    <mergeCell ref="C81:F81"/>
    <mergeCell ref="C88:F88"/>
    <mergeCell ref="C53:F53"/>
    <mergeCell ref="C37:F37"/>
    <mergeCell ref="C39:F39"/>
    <mergeCell ref="C42:F42"/>
    <mergeCell ref="C43:F43"/>
    <mergeCell ref="C105:K105"/>
    <mergeCell ref="B104:L104"/>
    <mergeCell ref="C67:F67"/>
    <mergeCell ref="C68:F68"/>
    <mergeCell ref="C69:F69"/>
    <mergeCell ref="C49:F49"/>
    <mergeCell ref="C70:F70"/>
    <mergeCell ref="C76:F76"/>
    <mergeCell ref="C51:F51"/>
    <mergeCell ref="B103:I103"/>
    <mergeCell ref="C52:F52"/>
    <mergeCell ref="C71:F71"/>
    <mergeCell ref="C72:F72"/>
    <mergeCell ref="C59:F59"/>
    <mergeCell ref="C60:F60"/>
    <mergeCell ref="C61:F61"/>
    <mergeCell ref="C66:F66"/>
    <mergeCell ref="C55:F55"/>
    <mergeCell ref="C73:F73"/>
    <mergeCell ref="C74:F74"/>
    <mergeCell ref="C75:F75"/>
    <mergeCell ref="C78:F78"/>
    <mergeCell ref="C64:F64"/>
    <mergeCell ref="C79:F79"/>
    <mergeCell ref="C33:F33"/>
    <mergeCell ref="C94:F94"/>
    <mergeCell ref="C95:F95"/>
    <mergeCell ref="C96:F96"/>
    <mergeCell ref="C97:F97"/>
    <mergeCell ref="B100:K100"/>
    <mergeCell ref="C101:K101"/>
    <mergeCell ref="L20:M20"/>
    <mergeCell ref="L21:M21"/>
    <mergeCell ref="C62:F62"/>
    <mergeCell ref="C63:F63"/>
    <mergeCell ref="C54:F54"/>
    <mergeCell ref="C92:F92"/>
    <mergeCell ref="C93:F93"/>
    <mergeCell ref="C86:F86"/>
    <mergeCell ref="C89:F89"/>
    <mergeCell ref="C90:F90"/>
    <mergeCell ref="C77:F77"/>
    <mergeCell ref="C82:F82"/>
    <mergeCell ref="C83:F83"/>
    <mergeCell ref="C84:F84"/>
    <mergeCell ref="C85:F85"/>
    <mergeCell ref="C91:F91"/>
    <mergeCell ref="C65:F65"/>
    <mergeCell ref="L15:P15"/>
    <mergeCell ref="J29:M29"/>
    <mergeCell ref="C35:F35"/>
    <mergeCell ref="C31:F31"/>
    <mergeCell ref="C48:F48"/>
    <mergeCell ref="N29:P29"/>
    <mergeCell ref="N17:O17"/>
    <mergeCell ref="N18:O18"/>
    <mergeCell ref="N19:O19"/>
    <mergeCell ref="N21:O21"/>
    <mergeCell ref="N22:O22"/>
    <mergeCell ref="N23:O23"/>
    <mergeCell ref="C46:F46"/>
    <mergeCell ref="C47:F47"/>
    <mergeCell ref="C38:F38"/>
    <mergeCell ref="C26:F26"/>
    <mergeCell ref="G26:P26"/>
    <mergeCell ref="N20:O20"/>
    <mergeCell ref="C29:F30"/>
    <mergeCell ref="G29:G30"/>
    <mergeCell ref="H29:H30"/>
    <mergeCell ref="I29:I30"/>
    <mergeCell ref="N24:O24"/>
    <mergeCell ref="C36:F36"/>
    <mergeCell ref="C34:F34"/>
    <mergeCell ref="L22:M22"/>
    <mergeCell ref="L23:M23"/>
    <mergeCell ref="C24:E24"/>
    <mergeCell ref="C25:E25"/>
    <mergeCell ref="C50:F50"/>
    <mergeCell ref="C44:F44"/>
    <mergeCell ref="C45:F45"/>
    <mergeCell ref="C40:F40"/>
    <mergeCell ref="C32:F32"/>
    <mergeCell ref="C41:F41"/>
    <mergeCell ref="L1:O1"/>
    <mergeCell ref="L2:O3"/>
    <mergeCell ref="F16:K17"/>
    <mergeCell ref="G18:J18"/>
    <mergeCell ref="G19:J19"/>
    <mergeCell ref="C21:E21"/>
    <mergeCell ref="L18:M18"/>
    <mergeCell ref="L19:M19"/>
    <mergeCell ref="L24:M24"/>
    <mergeCell ref="L5:P5"/>
    <mergeCell ref="L6:P7"/>
    <mergeCell ref="L8:P8"/>
    <mergeCell ref="L9:P10"/>
    <mergeCell ref="L11:P11"/>
    <mergeCell ref="L12:P13"/>
    <mergeCell ref="L14:P14"/>
  </mergeCells>
  <pageMargins left="0.39370078740157483" right="0.39370078740157483" top="0.39370078740157483" bottom="0.39370078740157483" header="0" footer="0"/>
  <pageSetup paperSize="9" scale="7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topLeftCell="A16" workbookViewId="0">
      <selection activeCell="B47" sqref="B47"/>
    </sheetView>
  </sheetViews>
  <sheetFormatPr defaultColWidth="9.140625" defaultRowHeight="15" x14ac:dyDescent="0.25"/>
  <cols>
    <col min="1" max="1" width="13" style="3" customWidth="1"/>
    <col min="2" max="2" width="86" style="3" customWidth="1"/>
    <col min="3" max="3" width="9.140625" style="3"/>
    <col min="4" max="4" width="8.42578125" style="3" customWidth="1"/>
    <col min="5" max="5" width="16" style="23" customWidth="1"/>
    <col min="6" max="6" width="15.28515625" style="3" customWidth="1"/>
    <col min="7" max="8" width="15.7109375" style="3" customWidth="1"/>
    <col min="9" max="16384" width="9.140625" style="3"/>
  </cols>
  <sheetData>
    <row r="1" spans="1:15" ht="11.25" customHeight="1" x14ac:dyDescent="0.25"/>
    <row r="2" spans="1:15" x14ac:dyDescent="0.25">
      <c r="A2" s="173" t="s">
        <v>163</v>
      </c>
      <c r="B2" s="173"/>
      <c r="C2" s="173"/>
      <c r="D2" s="173"/>
      <c r="E2" s="173"/>
      <c r="F2" s="173"/>
      <c r="G2" s="173"/>
      <c r="H2" s="173"/>
    </row>
    <row r="3" spans="1:15" ht="3" customHeight="1" x14ac:dyDescent="0.25">
      <c r="H3" s="8"/>
    </row>
    <row r="4" spans="1:15" ht="21.75" customHeight="1" x14ac:dyDescent="0.25">
      <c r="A4" s="174" t="s">
        <v>162</v>
      </c>
      <c r="B4" s="174" t="s">
        <v>4</v>
      </c>
      <c r="C4" s="176" t="s">
        <v>161</v>
      </c>
      <c r="D4" s="176" t="s">
        <v>160</v>
      </c>
      <c r="E4" s="178" t="s">
        <v>172</v>
      </c>
      <c r="F4" s="179"/>
      <c r="G4" s="179"/>
      <c r="H4" s="180"/>
    </row>
    <row r="5" spans="1:15" ht="51" x14ac:dyDescent="0.25">
      <c r="A5" s="175"/>
      <c r="B5" s="175"/>
      <c r="C5" s="177"/>
      <c r="D5" s="177"/>
      <c r="E5" s="69" t="s">
        <v>170</v>
      </c>
      <c r="F5" s="11" t="s">
        <v>169</v>
      </c>
      <c r="G5" s="11" t="s">
        <v>171</v>
      </c>
      <c r="H5" s="11" t="s">
        <v>5</v>
      </c>
    </row>
    <row r="6" spans="1:15" x14ac:dyDescent="0.25">
      <c r="A6" s="5">
        <v>1</v>
      </c>
      <c r="B6" s="5">
        <v>2</v>
      </c>
      <c r="C6" s="5">
        <v>3</v>
      </c>
      <c r="D6" s="5">
        <v>4</v>
      </c>
      <c r="E6" s="15">
        <v>5</v>
      </c>
      <c r="F6" s="5">
        <v>6</v>
      </c>
      <c r="G6" s="5">
        <v>7</v>
      </c>
      <c r="H6" s="5">
        <v>8</v>
      </c>
    </row>
    <row r="7" spans="1:15" s="30" customFormat="1" ht="24" customHeight="1" x14ac:dyDescent="0.25">
      <c r="A7" s="42">
        <v>1</v>
      </c>
      <c r="B7" s="43" t="s">
        <v>159</v>
      </c>
      <c r="C7" s="42">
        <v>26000</v>
      </c>
      <c r="D7" s="42" t="s">
        <v>9</v>
      </c>
      <c r="E7" s="70">
        <f>E10+E11</f>
        <v>2034823.18</v>
      </c>
      <c r="F7" s="44">
        <f>Лист1!N77</f>
        <v>1975580</v>
      </c>
      <c r="G7" s="44">
        <f>Лист1!O77</f>
        <v>1975580</v>
      </c>
      <c r="H7" s="45"/>
      <c r="I7" s="169" t="s">
        <v>177</v>
      </c>
      <c r="J7" s="187"/>
      <c r="K7" s="187"/>
      <c r="L7" s="187"/>
      <c r="M7" s="187"/>
    </row>
    <row r="8" spans="1:15" ht="89.25" x14ac:dyDescent="0.25">
      <c r="A8" s="12" t="s">
        <v>158</v>
      </c>
      <c r="B8" s="13" t="s">
        <v>157</v>
      </c>
      <c r="C8" s="5">
        <v>26100</v>
      </c>
      <c r="D8" s="5" t="s">
        <v>9</v>
      </c>
      <c r="E8" s="15" t="s">
        <v>9</v>
      </c>
      <c r="F8" s="5" t="s">
        <v>9</v>
      </c>
      <c r="G8" s="5" t="s">
        <v>9</v>
      </c>
      <c r="H8" s="5" t="s">
        <v>9</v>
      </c>
    </row>
    <row r="9" spans="1:15" ht="25.5" x14ac:dyDescent="0.25">
      <c r="A9" s="12" t="s">
        <v>156</v>
      </c>
      <c r="B9" s="13" t="s">
        <v>155</v>
      </c>
      <c r="C9" s="5">
        <v>26200</v>
      </c>
      <c r="D9" s="5" t="s">
        <v>9</v>
      </c>
      <c r="E9" s="15" t="s">
        <v>9</v>
      </c>
      <c r="F9" s="5" t="s">
        <v>9</v>
      </c>
      <c r="G9" s="5" t="s">
        <v>9</v>
      </c>
      <c r="H9" s="5" t="s">
        <v>9</v>
      </c>
    </row>
    <row r="10" spans="1:15" s="57" customFormat="1" ht="25.5" x14ac:dyDescent="0.25">
      <c r="A10" s="52" t="s">
        <v>154</v>
      </c>
      <c r="B10" s="58" t="s">
        <v>153</v>
      </c>
      <c r="C10" s="54">
        <v>26300</v>
      </c>
      <c r="D10" s="54" t="s">
        <v>9</v>
      </c>
      <c r="E10" s="71">
        <v>54042.36</v>
      </c>
      <c r="F10" s="71"/>
      <c r="G10" s="71"/>
      <c r="H10" s="54"/>
      <c r="I10" s="183" t="s">
        <v>211</v>
      </c>
      <c r="J10" s="188"/>
      <c r="K10" s="188"/>
      <c r="L10" s="188"/>
      <c r="M10" s="188"/>
    </row>
    <row r="11" spans="1:15" ht="25.5" x14ac:dyDescent="0.25">
      <c r="A11" s="12" t="s">
        <v>152</v>
      </c>
      <c r="B11" s="13" t="s">
        <v>151</v>
      </c>
      <c r="C11" s="5">
        <v>26400</v>
      </c>
      <c r="D11" s="5" t="s">
        <v>9</v>
      </c>
      <c r="E11" s="72">
        <f>Лист1!J77-E10</f>
        <v>1980780.8199999998</v>
      </c>
      <c r="F11" s="21">
        <f>F7</f>
        <v>1975580</v>
      </c>
      <c r="G11" s="21">
        <f>G7</f>
        <v>1975580</v>
      </c>
      <c r="H11" s="9"/>
      <c r="I11" s="181" t="s">
        <v>215</v>
      </c>
      <c r="J11" s="191"/>
      <c r="K11" s="191"/>
      <c r="L11" s="191"/>
      <c r="M11" s="191"/>
      <c r="N11" s="191"/>
      <c r="O11" s="191"/>
    </row>
    <row r="12" spans="1:15" x14ac:dyDescent="0.25">
      <c r="A12" s="14"/>
      <c r="B12" s="14" t="s">
        <v>42</v>
      </c>
      <c r="C12" s="5"/>
      <c r="D12" s="5" t="s">
        <v>9</v>
      </c>
      <c r="E12" s="73"/>
      <c r="F12" s="9"/>
      <c r="G12" s="9"/>
      <c r="H12" s="9"/>
    </row>
    <row r="13" spans="1:15" s="57" customFormat="1" ht="25.5" x14ac:dyDescent="0.25">
      <c r="A13" s="52" t="s">
        <v>150</v>
      </c>
      <c r="B13" s="58" t="s">
        <v>149</v>
      </c>
      <c r="C13" s="54">
        <v>26410</v>
      </c>
      <c r="D13" s="54" t="s">
        <v>9</v>
      </c>
      <c r="E13" s="74">
        <f>Лист1!K81-E10</f>
        <v>1708834.38</v>
      </c>
      <c r="F13" s="55">
        <f>Лист1!K77-3876.74</f>
        <v>1759000</v>
      </c>
      <c r="G13" s="55">
        <f>F13</f>
        <v>1759000</v>
      </c>
      <c r="H13" s="56"/>
      <c r="I13" s="189" t="s">
        <v>210</v>
      </c>
      <c r="J13" s="190"/>
      <c r="K13" s="190"/>
      <c r="L13" s="190"/>
      <c r="M13" s="190"/>
      <c r="N13" s="190"/>
    </row>
    <row r="14" spans="1:15" x14ac:dyDescent="0.25">
      <c r="A14" s="15" t="s">
        <v>148</v>
      </c>
      <c r="B14" s="13" t="s">
        <v>133</v>
      </c>
      <c r="C14" s="5">
        <v>26411</v>
      </c>
      <c r="D14" s="5" t="s">
        <v>9</v>
      </c>
      <c r="E14" s="72">
        <f>E13</f>
        <v>1708834.38</v>
      </c>
      <c r="F14" s="21">
        <f t="shared" ref="F14:G14" si="0">F13-F10</f>
        <v>1759000</v>
      </c>
      <c r="G14" s="21">
        <f t="shared" si="0"/>
        <v>1759000</v>
      </c>
      <c r="H14" s="9"/>
      <c r="I14" s="181" t="s">
        <v>178</v>
      </c>
      <c r="J14" s="182"/>
      <c r="K14" s="182"/>
      <c r="L14" s="182"/>
      <c r="M14" s="182"/>
    </row>
    <row r="15" spans="1:15" x14ac:dyDescent="0.25">
      <c r="A15" s="15" t="s">
        <v>147</v>
      </c>
      <c r="B15" s="13" t="s">
        <v>131</v>
      </c>
      <c r="C15" s="5">
        <v>26412</v>
      </c>
      <c r="D15" s="5" t="s">
        <v>9</v>
      </c>
      <c r="E15" s="15"/>
      <c r="F15" s="5"/>
      <c r="G15" s="5"/>
      <c r="H15" s="5"/>
    </row>
    <row r="16" spans="1:15" s="57" customFormat="1" ht="25.5" x14ac:dyDescent="0.25">
      <c r="A16" s="52" t="s">
        <v>146</v>
      </c>
      <c r="B16" s="58" t="s">
        <v>145</v>
      </c>
      <c r="C16" s="54">
        <v>26420</v>
      </c>
      <c r="D16" s="54" t="s">
        <v>9</v>
      </c>
      <c r="E16" s="74">
        <f>Лист1!L81</f>
        <v>0</v>
      </c>
      <c r="F16" s="55">
        <f>Лист1!N42</f>
        <v>0</v>
      </c>
      <c r="G16" s="55">
        <f>Лист1!O42</f>
        <v>0</v>
      </c>
      <c r="H16" s="56"/>
      <c r="I16" s="183" t="s">
        <v>209</v>
      </c>
      <c r="J16" s="184"/>
      <c r="K16" s="184"/>
      <c r="L16" s="184"/>
      <c r="M16" s="184"/>
    </row>
    <row r="17" spans="1:14" x14ac:dyDescent="0.25">
      <c r="A17" s="14"/>
      <c r="B17" s="14" t="s">
        <v>42</v>
      </c>
      <c r="C17" s="5"/>
      <c r="D17" s="5" t="s">
        <v>9</v>
      </c>
      <c r="E17" s="73"/>
      <c r="F17" s="9"/>
      <c r="G17" s="9"/>
      <c r="H17" s="9"/>
    </row>
    <row r="18" spans="1:14" x14ac:dyDescent="0.25">
      <c r="A18" s="15" t="s">
        <v>144</v>
      </c>
      <c r="B18" s="13" t="s">
        <v>133</v>
      </c>
      <c r="C18" s="5">
        <v>26421</v>
      </c>
      <c r="D18" s="5" t="s">
        <v>9</v>
      </c>
      <c r="E18" s="72">
        <f>E16</f>
        <v>0</v>
      </c>
      <c r="F18" s="21">
        <f>F16</f>
        <v>0</v>
      </c>
      <c r="G18" s="21">
        <f>G16</f>
        <v>0</v>
      </c>
      <c r="H18" s="9"/>
      <c r="I18" s="181" t="s">
        <v>179</v>
      </c>
      <c r="J18" s="182"/>
      <c r="K18" s="182"/>
      <c r="L18" s="182"/>
      <c r="M18" s="182"/>
    </row>
    <row r="19" spans="1:14" x14ac:dyDescent="0.25">
      <c r="A19" s="15" t="s">
        <v>143</v>
      </c>
      <c r="B19" s="13" t="s">
        <v>131</v>
      </c>
      <c r="C19" s="5">
        <v>26422</v>
      </c>
      <c r="D19" s="5" t="s">
        <v>9</v>
      </c>
      <c r="E19" s="15"/>
      <c r="F19" s="5"/>
      <c r="G19" s="5"/>
      <c r="H19" s="5"/>
    </row>
    <row r="20" spans="1:14" x14ac:dyDescent="0.25">
      <c r="A20" s="12" t="s">
        <v>142</v>
      </c>
      <c r="B20" s="13" t="s">
        <v>141</v>
      </c>
      <c r="C20" s="5">
        <v>26430</v>
      </c>
      <c r="D20" s="5" t="s">
        <v>9</v>
      </c>
      <c r="E20" s="72">
        <f>Лист1!J89</f>
        <v>0</v>
      </c>
      <c r="F20" s="21">
        <f>Лист1!N89</f>
        <v>0</v>
      </c>
      <c r="G20" s="21">
        <f>Лист1!O89</f>
        <v>0</v>
      </c>
      <c r="H20" s="9"/>
      <c r="I20" s="28"/>
      <c r="J20" s="27"/>
      <c r="K20" s="27"/>
      <c r="L20" s="27"/>
      <c r="M20" s="27"/>
    </row>
    <row r="21" spans="1:14" x14ac:dyDescent="0.25">
      <c r="A21" s="12" t="s">
        <v>140</v>
      </c>
      <c r="B21" s="13" t="s">
        <v>139</v>
      </c>
      <c r="C21" s="5">
        <v>26440</v>
      </c>
      <c r="D21" s="5"/>
      <c r="E21" s="73"/>
      <c r="F21" s="9"/>
      <c r="G21" s="9"/>
      <c r="H21" s="9"/>
    </row>
    <row r="22" spans="1:14" x14ac:dyDescent="0.25">
      <c r="A22" s="14"/>
      <c r="B22" s="14" t="s">
        <v>42</v>
      </c>
      <c r="C22" s="5"/>
      <c r="D22" s="5"/>
      <c r="E22" s="73"/>
      <c r="F22" s="9"/>
      <c r="G22" s="9"/>
      <c r="H22" s="9"/>
    </row>
    <row r="23" spans="1:14" x14ac:dyDescent="0.25">
      <c r="A23" s="15" t="s">
        <v>138</v>
      </c>
      <c r="B23" s="13" t="s">
        <v>133</v>
      </c>
      <c r="C23" s="5">
        <v>26441</v>
      </c>
      <c r="D23" s="5"/>
      <c r="E23" s="72"/>
      <c r="F23" s="9"/>
      <c r="G23" s="9"/>
      <c r="H23" s="9"/>
    </row>
    <row r="24" spans="1:14" x14ac:dyDescent="0.25">
      <c r="A24" s="15" t="s">
        <v>137</v>
      </c>
      <c r="B24" s="13" t="s">
        <v>131</v>
      </c>
      <c r="C24" s="5">
        <v>26442</v>
      </c>
      <c r="D24" s="5"/>
      <c r="E24" s="72"/>
      <c r="F24" s="9"/>
      <c r="G24" s="9"/>
      <c r="H24" s="9"/>
    </row>
    <row r="25" spans="1:14" s="57" customFormat="1" x14ac:dyDescent="0.25">
      <c r="A25" s="52" t="s">
        <v>136</v>
      </c>
      <c r="B25" s="53" t="s">
        <v>135</v>
      </c>
      <c r="C25" s="54">
        <v>26450</v>
      </c>
      <c r="D25" s="54" t="s">
        <v>9</v>
      </c>
      <c r="E25" s="74">
        <f>Лист1!M81</f>
        <v>271946.44</v>
      </c>
      <c r="F25" s="55">
        <f>F27</f>
        <v>216580</v>
      </c>
      <c r="G25" s="55">
        <f>F25</f>
        <v>216580</v>
      </c>
      <c r="H25" s="56"/>
      <c r="I25" s="183" t="s">
        <v>180</v>
      </c>
      <c r="J25" s="184"/>
      <c r="K25" s="184"/>
      <c r="L25" s="184"/>
      <c r="M25" s="184"/>
    </row>
    <row r="26" spans="1:14" x14ac:dyDescent="0.25">
      <c r="A26" s="14"/>
      <c r="B26" s="14" t="s">
        <v>42</v>
      </c>
      <c r="C26" s="5"/>
      <c r="D26" s="5" t="s">
        <v>9</v>
      </c>
      <c r="E26" s="73"/>
      <c r="F26" s="9"/>
      <c r="G26" s="9"/>
      <c r="H26" s="9"/>
    </row>
    <row r="27" spans="1:14" s="30" customFormat="1" x14ac:dyDescent="0.25">
      <c r="A27" s="46" t="s">
        <v>134</v>
      </c>
      <c r="B27" s="47" t="s">
        <v>133</v>
      </c>
      <c r="C27" s="6">
        <v>26451</v>
      </c>
      <c r="D27" s="6" t="s">
        <v>9</v>
      </c>
      <c r="E27" s="77">
        <f>E25</f>
        <v>271946.44</v>
      </c>
      <c r="F27" s="77">
        <f>271946.44-55366.44</f>
        <v>216580</v>
      </c>
      <c r="G27" s="77">
        <f>F27</f>
        <v>216580</v>
      </c>
      <c r="H27" s="6"/>
      <c r="I27" s="185" t="s">
        <v>181</v>
      </c>
      <c r="J27" s="138"/>
      <c r="K27" s="138"/>
      <c r="L27" s="138"/>
      <c r="M27" s="138"/>
    </row>
    <row r="28" spans="1:14" s="30" customFormat="1" x14ac:dyDescent="0.25">
      <c r="A28" s="46" t="s">
        <v>132</v>
      </c>
      <c r="B28" s="47" t="s">
        <v>131</v>
      </c>
      <c r="C28" s="6">
        <v>26452</v>
      </c>
      <c r="D28" s="6" t="s">
        <v>9</v>
      </c>
      <c r="E28" s="75"/>
      <c r="F28" s="48"/>
      <c r="G28" s="48"/>
      <c r="H28" s="49"/>
      <c r="I28" s="186"/>
      <c r="J28" s="138"/>
      <c r="K28" s="138"/>
      <c r="L28" s="138"/>
      <c r="M28" s="138"/>
    </row>
    <row r="29" spans="1:14" s="30" customFormat="1" ht="25.5" customHeight="1" x14ac:dyDescent="0.25">
      <c r="A29" s="42">
        <v>2</v>
      </c>
      <c r="B29" s="50" t="s">
        <v>228</v>
      </c>
      <c r="C29" s="42">
        <v>26500</v>
      </c>
      <c r="D29" s="42" t="s">
        <v>9</v>
      </c>
      <c r="E29" s="70">
        <f>E14+E18+E23+E27</f>
        <v>1980780.8199999998</v>
      </c>
      <c r="F29" s="44">
        <f t="shared" ref="F29:G29" si="1">F14+F18+F23+F27</f>
        <v>1975580</v>
      </c>
      <c r="G29" s="44">
        <f t="shared" si="1"/>
        <v>1975580</v>
      </c>
      <c r="H29" s="45"/>
      <c r="I29" s="169" t="s">
        <v>184</v>
      </c>
      <c r="J29" s="106"/>
      <c r="K29" s="168" t="s">
        <v>219</v>
      </c>
      <c r="L29" s="168"/>
      <c r="M29" s="168"/>
      <c r="N29" s="168"/>
    </row>
    <row r="30" spans="1:14" s="30" customFormat="1" ht="25.5" x14ac:dyDescent="0.25">
      <c r="A30" s="42">
        <v>3</v>
      </c>
      <c r="B30" s="50" t="s">
        <v>227</v>
      </c>
      <c r="C30" s="42">
        <v>26600</v>
      </c>
      <c r="D30" s="42" t="s">
        <v>9</v>
      </c>
      <c r="E30" s="70">
        <f>E15+E19+E24+E28</f>
        <v>0</v>
      </c>
      <c r="F30" s="44">
        <f t="shared" ref="F30:G30" si="2">F15+F19+F24+F28</f>
        <v>0</v>
      </c>
      <c r="G30" s="44">
        <f t="shared" si="2"/>
        <v>0</v>
      </c>
      <c r="H30" s="45"/>
      <c r="I30" s="169" t="s">
        <v>185</v>
      </c>
      <c r="J30" s="106"/>
      <c r="K30" s="168"/>
      <c r="L30" s="168"/>
      <c r="M30" s="168"/>
      <c r="N30" s="168"/>
    </row>
    <row r="31" spans="1:14" ht="8.25" customHeight="1" x14ac:dyDescent="0.25"/>
    <row r="32" spans="1:14" ht="15.75" x14ac:dyDescent="0.25">
      <c r="A32" s="158" t="s">
        <v>130</v>
      </c>
      <c r="B32" s="158"/>
      <c r="C32" s="158"/>
      <c r="D32" s="158"/>
      <c r="E32" s="158"/>
      <c r="F32" s="158"/>
      <c r="G32" s="158"/>
      <c r="H32" s="158"/>
    </row>
    <row r="33" spans="1:8" s="30" customFormat="1" ht="15.75" x14ac:dyDescent="0.25">
      <c r="A33" s="157" t="s">
        <v>239</v>
      </c>
      <c r="B33" s="170"/>
      <c r="C33" s="170"/>
      <c r="D33" s="170"/>
      <c r="E33" s="170"/>
      <c r="F33" s="170"/>
      <c r="G33" s="170"/>
      <c r="H33" s="170"/>
    </row>
    <row r="34" spans="1:8" s="51" customFormat="1" ht="15" customHeight="1" x14ac:dyDescent="0.2">
      <c r="A34" s="171" t="s">
        <v>216</v>
      </c>
      <c r="B34" s="171"/>
      <c r="C34" s="171"/>
      <c r="D34" s="171"/>
      <c r="E34" s="171"/>
      <c r="F34" s="171"/>
      <c r="G34" s="171"/>
      <c r="H34" s="171"/>
    </row>
    <row r="35" spans="1:8" s="30" customFormat="1" x14ac:dyDescent="0.25">
      <c r="A35" s="34" t="s">
        <v>176</v>
      </c>
      <c r="E35" s="66"/>
    </row>
    <row r="36" spans="1:8" s="76" customFormat="1" ht="15.75" x14ac:dyDescent="0.25">
      <c r="A36" s="157" t="s">
        <v>238</v>
      </c>
      <c r="B36" s="170"/>
      <c r="C36" s="170"/>
      <c r="D36" s="170"/>
      <c r="E36" s="170"/>
      <c r="F36" s="170"/>
      <c r="G36" s="170"/>
      <c r="H36" s="170"/>
    </row>
    <row r="37" spans="1:8" s="30" customFormat="1" x14ac:dyDescent="0.25">
      <c r="A37" s="51"/>
      <c r="B37" s="51" t="s">
        <v>217</v>
      </c>
      <c r="C37" s="171" t="s">
        <v>218</v>
      </c>
      <c r="D37" s="171"/>
      <c r="E37" s="171"/>
      <c r="F37" s="172"/>
      <c r="G37" s="172"/>
      <c r="H37" s="172"/>
    </row>
    <row r="38" spans="1:8" s="30" customFormat="1" ht="3" customHeight="1" x14ac:dyDescent="0.25">
      <c r="E38" s="66"/>
    </row>
  </sheetData>
  <mergeCells count="24">
    <mergeCell ref="I18:M18"/>
    <mergeCell ref="I25:M25"/>
    <mergeCell ref="I27:M28"/>
    <mergeCell ref="I7:M7"/>
    <mergeCell ref="I14:M14"/>
    <mergeCell ref="I16:M16"/>
    <mergeCell ref="I10:M10"/>
    <mergeCell ref="I13:N13"/>
    <mergeCell ref="I11:O11"/>
    <mergeCell ref="A2:H2"/>
    <mergeCell ref="A4:A5"/>
    <mergeCell ref="B4:B5"/>
    <mergeCell ref="C4:C5"/>
    <mergeCell ref="D4:D5"/>
    <mergeCell ref="E4:H4"/>
    <mergeCell ref="K29:N30"/>
    <mergeCell ref="I29:J29"/>
    <mergeCell ref="I30:J30"/>
    <mergeCell ref="A36:H36"/>
    <mergeCell ref="C37:E37"/>
    <mergeCell ref="F37:H37"/>
    <mergeCell ref="A32:H32"/>
    <mergeCell ref="A33:H33"/>
    <mergeCell ref="A34:H34"/>
  </mergeCells>
  <pageMargins left="0.39370078740157483" right="0.39370078740157483" top="0.19685039370078741" bottom="0.19685039370078741" header="0" footer="0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 2</vt:lpstr>
      <vt:lpstr>'Лист 2'!Область_печати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2020-01-24T12:33:43Z</dcterms:modified>
</cp:coreProperties>
</file>